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5940" windowWidth="19260" windowHeight="6000" tabRatio="857"/>
  </bookViews>
  <sheets>
    <sheet name="Sheet1" sheetId="4" r:id="rId1"/>
    <sheet name="Invoice CIL" sheetId="3" r:id="rId2"/>
    <sheet name="Sheet2" sheetId="5" r:id="rId3"/>
    <sheet name="summary sheet" sheetId="6" r:id="rId4"/>
    <sheet name="Sheet3" sheetId="7" r:id="rId5"/>
  </sheets>
  <externalReferences>
    <externalReference r:id="rId6"/>
  </externalReferences>
  <definedNames>
    <definedName name="_xlnm._FilterDatabase" localSheetId="0" hidden="1">Sheet1!$A$1:$V$1460</definedName>
    <definedName name="calendar_price_2013">Sheet2!$B$2:$P$92</definedName>
    <definedName name="Descriptions">Sheet2!$C$2:$C$84</definedName>
    <definedName name="InvList">OFFSET(#REF!,1,0,COUNTA(#REF!)-1,1)</definedName>
    <definedName name="Invoice_No.">Sheet1!$1:$1048576</definedName>
    <definedName name="ItemNo.">Sheet2!$B$2:$B$92</definedName>
    <definedName name="Price">Sheet2!$F$2:$P$2</definedName>
    <definedName name="_xlnm.Print_Area" localSheetId="1">'Invoice CIL'!$B$1:$H$41,'Invoice CIL'!$W$1:$AC$41,'Invoice CIL'!$AE$1:$AK$41</definedName>
    <definedName name="_xlnm.Print_Area" localSheetId="0">Sheet1!$A$1:$R$1314,Sheet1!$A$1392:$R$1449</definedName>
    <definedName name="_xlnm.Print_Titles" localSheetId="0">Sheet1!$1:$1</definedName>
    <definedName name="tCustomerBase">[1]Customers!$A$1:$N$10</definedName>
  </definedNames>
  <calcPr calcId="124519"/>
</workbook>
</file>

<file path=xl/calcChain.xml><?xml version="1.0" encoding="utf-8"?>
<calcChain xmlns="http://schemas.openxmlformats.org/spreadsheetml/2006/main">
  <c r="A335" i="4"/>
  <c r="M335" s="1"/>
  <c r="M517"/>
  <c r="N498" l="1"/>
  <c r="R550"/>
  <c r="R549"/>
  <c r="R548"/>
  <c r="R547"/>
  <c r="R546"/>
  <c r="R545"/>
  <c r="R544"/>
  <c r="R543"/>
  <c r="R542"/>
  <c r="R541"/>
  <c r="R540"/>
  <c r="R539"/>
  <c r="R538"/>
  <c r="R524"/>
  <c r="R522"/>
  <c r="R521"/>
  <c r="R520"/>
  <c r="R519"/>
  <c r="R518"/>
  <c r="R516"/>
  <c r="R514"/>
  <c r="R512"/>
  <c r="R511"/>
  <c r="R509"/>
  <c r="R508"/>
  <c r="R507"/>
  <c r="R505"/>
  <c r="R503"/>
  <c r="R502"/>
  <c r="R500"/>
  <c r="R499"/>
  <c r="O500"/>
  <c r="O499"/>
  <c r="O502"/>
  <c r="O503"/>
  <c r="O505"/>
  <c r="O507"/>
  <c r="O508"/>
  <c r="O509"/>
  <c r="O511"/>
  <c r="O512"/>
  <c r="O514"/>
  <c r="O516"/>
  <c r="O518"/>
  <c r="O519"/>
  <c r="O521"/>
  <c r="O522"/>
  <c r="O524"/>
  <c r="O538"/>
  <c r="O539"/>
  <c r="O540"/>
  <c r="O541"/>
  <c r="O542"/>
  <c r="O543"/>
  <c r="O544"/>
  <c r="O545"/>
  <c r="O546"/>
  <c r="O547"/>
  <c r="O988" l="1"/>
  <c r="O987"/>
  <c r="O986"/>
  <c r="O985"/>
  <c r="O984"/>
  <c r="O983"/>
  <c r="O982"/>
  <c r="O981"/>
  <c r="O980"/>
  <c r="O979"/>
  <c r="O978"/>
  <c r="O977"/>
  <c r="O976"/>
  <c r="O975"/>
  <c r="O974"/>
  <c r="O973"/>
  <c r="O972"/>
  <c r="O971"/>
  <c r="O970"/>
  <c r="O969"/>
  <c r="O968"/>
  <c r="O967"/>
  <c r="O966"/>
  <c r="O965"/>
  <c r="O964"/>
  <c r="O963"/>
  <c r="O962"/>
  <c r="O961"/>
  <c r="O960"/>
  <c r="O959"/>
  <c r="O958"/>
  <c r="O957"/>
  <c r="O956"/>
  <c r="O955"/>
  <c r="O954"/>
  <c r="O953"/>
  <c r="O952"/>
  <c r="O951"/>
  <c r="O950"/>
  <c r="O949"/>
  <c r="O948"/>
  <c r="O947"/>
  <c r="O946"/>
  <c r="O945"/>
  <c r="O944"/>
  <c r="O943"/>
  <c r="O942"/>
  <c r="O941"/>
  <c r="O940"/>
  <c r="O939"/>
  <c r="O938"/>
  <c r="O937"/>
  <c r="O936"/>
  <c r="O935"/>
  <c r="O934"/>
  <c r="O933"/>
  <c r="O932"/>
  <c r="O931"/>
  <c r="O930"/>
  <c r="O929"/>
  <c r="O928"/>
  <c r="O927"/>
  <c r="O926"/>
  <c r="O925"/>
  <c r="O924"/>
  <c r="O923"/>
  <c r="O922"/>
  <c r="O921"/>
  <c r="O920"/>
  <c r="O919"/>
  <c r="O918"/>
  <c r="O917"/>
  <c r="O916"/>
  <c r="O915"/>
  <c r="O914"/>
  <c r="O913"/>
  <c r="O912"/>
  <c r="O911"/>
  <c r="O910"/>
  <c r="O909"/>
  <c r="O908"/>
  <c r="O907"/>
  <c r="O906"/>
  <c r="O905"/>
  <c r="O904"/>
  <c r="O903"/>
  <c r="O902"/>
  <c r="O901"/>
  <c r="O900"/>
  <c r="O899"/>
  <c r="O898"/>
  <c r="O897"/>
  <c r="O896"/>
  <c r="O895"/>
  <c r="O894"/>
  <c r="O893"/>
  <c r="O892"/>
  <c r="O891"/>
  <c r="O890"/>
  <c r="O889"/>
  <c r="O888"/>
  <c r="O887"/>
  <c r="O886"/>
  <c r="O885"/>
  <c r="O884"/>
  <c r="O883"/>
  <c r="O882"/>
  <c r="O881"/>
  <c r="O880"/>
  <c r="O879"/>
  <c r="O878"/>
  <c r="O877"/>
  <c r="O876"/>
  <c r="O875"/>
  <c r="O874"/>
  <c r="O873"/>
  <c r="O872"/>
  <c r="O871"/>
  <c r="O870"/>
  <c r="O869"/>
  <c r="O868"/>
  <c r="O867"/>
  <c r="O866"/>
  <c r="O865"/>
  <c r="O864"/>
  <c r="O863"/>
  <c r="O862"/>
  <c r="O861"/>
  <c r="O860"/>
  <c r="O859"/>
  <c r="O858"/>
  <c r="O857"/>
  <c r="O856"/>
  <c r="O855"/>
  <c r="O854"/>
  <c r="O853"/>
  <c r="O852"/>
  <c r="O851"/>
  <c r="O850"/>
  <c r="O849"/>
  <c r="O848"/>
  <c r="O847"/>
  <c r="O846"/>
  <c r="O845"/>
  <c r="O844"/>
  <c r="O843"/>
  <c r="O842"/>
  <c r="O841"/>
  <c r="O840"/>
  <c r="O839"/>
  <c r="O838"/>
  <c r="O837"/>
  <c r="O836"/>
  <c r="O835"/>
  <c r="O834"/>
  <c r="O833"/>
  <c r="O832"/>
  <c r="O831"/>
  <c r="O830"/>
  <c r="O829"/>
  <c r="O828"/>
  <c r="O827"/>
  <c r="O826"/>
  <c r="O825"/>
  <c r="O824"/>
  <c r="O823"/>
  <c r="O822"/>
  <c r="O821"/>
  <c r="O820"/>
  <c r="O819"/>
  <c r="O818"/>
  <c r="O817"/>
  <c r="O816"/>
  <c r="O815"/>
  <c r="O814"/>
  <c r="O813"/>
  <c r="O812"/>
  <c r="O811"/>
  <c r="O810"/>
  <c r="O809"/>
  <c r="O808"/>
  <c r="O807"/>
  <c r="O806"/>
  <c r="O805"/>
  <c r="O804"/>
  <c r="O803"/>
  <c r="O802"/>
  <c r="O801"/>
  <c r="O800"/>
  <c r="O799"/>
  <c r="O798"/>
  <c r="O797"/>
  <c r="O796"/>
  <c r="O795"/>
  <c r="O794"/>
  <c r="O793"/>
  <c r="O792"/>
  <c r="O791"/>
  <c r="O790"/>
  <c r="O789"/>
  <c r="O788"/>
  <c r="O787"/>
  <c r="O786"/>
  <c r="O785"/>
  <c r="O784"/>
  <c r="O783"/>
  <c r="O782"/>
  <c r="O781"/>
  <c r="O780"/>
  <c r="O779"/>
  <c r="O778"/>
  <c r="O777"/>
  <c r="O776"/>
  <c r="O775"/>
  <c r="O774"/>
  <c r="O773"/>
  <c r="O772"/>
  <c r="O771"/>
  <c r="O770"/>
  <c r="O769"/>
  <c r="O768"/>
  <c r="O767"/>
  <c r="O766"/>
  <c r="O765"/>
  <c r="O764"/>
  <c r="O763"/>
  <c r="O762"/>
  <c r="O761"/>
  <c r="O760"/>
  <c r="O759"/>
  <c r="O758"/>
  <c r="O757"/>
  <c r="O756"/>
  <c r="O755"/>
  <c r="O754"/>
  <c r="O753"/>
  <c r="O752"/>
  <c r="O751"/>
  <c r="O750"/>
  <c r="O749"/>
  <c r="O748"/>
  <c r="O747"/>
  <c r="O746"/>
  <c r="O745"/>
  <c r="O744"/>
  <c r="O743"/>
  <c r="O742"/>
  <c r="O741"/>
  <c r="O740"/>
  <c r="O739"/>
  <c r="O738"/>
  <c r="O737"/>
  <c r="O736"/>
  <c r="O735"/>
  <c r="O734"/>
  <c r="O733"/>
  <c r="O732"/>
  <c r="O731"/>
  <c r="O730"/>
  <c r="O729"/>
  <c r="O728"/>
  <c r="O727"/>
  <c r="O726"/>
  <c r="O725"/>
  <c r="O724"/>
  <c r="O723"/>
  <c r="O722"/>
  <c r="O721"/>
  <c r="O720"/>
  <c r="O719"/>
  <c r="O718"/>
  <c r="O717"/>
  <c r="O716"/>
  <c r="O715"/>
  <c r="O714"/>
  <c r="O713"/>
  <c r="O712"/>
  <c r="O711"/>
  <c r="O710"/>
  <c r="O709"/>
  <c r="O708"/>
  <c r="O707"/>
  <c r="O706"/>
  <c r="O705"/>
  <c r="O704"/>
  <c r="O703"/>
  <c r="O702"/>
  <c r="O701"/>
  <c r="O700"/>
  <c r="O699"/>
  <c r="O698"/>
  <c r="O697"/>
  <c r="O696"/>
  <c r="O695"/>
  <c r="O694"/>
  <c r="O693"/>
  <c r="O692"/>
  <c r="O691"/>
  <c r="O690"/>
  <c r="O689"/>
  <c r="O688"/>
  <c r="O687"/>
  <c r="O686"/>
  <c r="O685"/>
  <c r="O684"/>
  <c r="O683"/>
  <c r="O682"/>
  <c r="O681"/>
  <c r="O680"/>
  <c r="O679"/>
  <c r="O678"/>
  <c r="O677"/>
  <c r="O676"/>
  <c r="O675"/>
  <c r="O674"/>
  <c r="O673"/>
  <c r="O672"/>
  <c r="O671"/>
  <c r="O670"/>
  <c r="O669"/>
  <c r="O668"/>
  <c r="O667"/>
  <c r="O666"/>
  <c r="O665"/>
  <c r="O664"/>
  <c r="O663"/>
  <c r="O662"/>
  <c r="O661"/>
  <c r="O660"/>
  <c r="O659"/>
  <c r="O658"/>
  <c r="O657"/>
  <c r="O656"/>
  <c r="O655"/>
  <c r="O654"/>
  <c r="O653"/>
  <c r="O652"/>
  <c r="O651"/>
  <c r="O650"/>
  <c r="O649"/>
  <c r="O648"/>
  <c r="O647"/>
  <c r="O646"/>
  <c r="O645"/>
  <c r="O644"/>
  <c r="O643"/>
  <c r="O642"/>
  <c r="O641"/>
  <c r="O640"/>
  <c r="O639"/>
  <c r="O638"/>
  <c r="O637"/>
  <c r="O636"/>
  <c r="O635"/>
  <c r="O634"/>
  <c r="O633"/>
  <c r="O632"/>
  <c r="O631"/>
  <c r="O630"/>
  <c r="O629"/>
  <c r="O628"/>
  <c r="O627"/>
  <c r="O626"/>
  <c r="O625"/>
  <c r="O624"/>
  <c r="O623"/>
  <c r="O622"/>
  <c r="O621"/>
  <c r="O620"/>
  <c r="O619"/>
  <c r="O618"/>
  <c r="O617"/>
  <c r="O616"/>
  <c r="O615"/>
  <c r="O614"/>
  <c r="O613"/>
  <c r="O612"/>
  <c r="O611"/>
  <c r="O610"/>
  <c r="O609"/>
  <c r="O608"/>
  <c r="O607"/>
  <c r="O606"/>
  <c r="O605"/>
  <c r="O604"/>
  <c r="O603"/>
  <c r="O602"/>
  <c r="O601"/>
  <c r="O600"/>
  <c r="O599"/>
  <c r="O598"/>
  <c r="O597"/>
  <c r="O596"/>
  <c r="O595"/>
  <c r="O594"/>
  <c r="O593"/>
  <c r="O592"/>
  <c r="O591"/>
  <c r="O590"/>
  <c r="O589"/>
  <c r="O588"/>
  <c r="O587"/>
  <c r="O586"/>
  <c r="O585"/>
  <c r="O584"/>
  <c r="O583"/>
  <c r="O582"/>
  <c r="O581"/>
  <c r="O580"/>
  <c r="O579"/>
  <c r="O578"/>
  <c r="O577"/>
  <c r="O576"/>
  <c r="O575"/>
  <c r="O574"/>
  <c r="O573"/>
  <c r="O572"/>
  <c r="O571"/>
  <c r="O570"/>
  <c r="O569"/>
  <c r="O568"/>
  <c r="O567"/>
  <c r="O566"/>
  <c r="O565"/>
  <c r="O564"/>
  <c r="O563"/>
  <c r="O562"/>
  <c r="O561"/>
  <c r="O560"/>
  <c r="O559"/>
  <c r="O558"/>
  <c r="O557"/>
  <c r="O556"/>
  <c r="O555"/>
  <c r="O554"/>
  <c r="O553"/>
  <c r="O552"/>
  <c r="O551"/>
  <c r="O550"/>
  <c r="O549"/>
  <c r="O548"/>
  <c r="O497"/>
  <c r="O496"/>
  <c r="O495"/>
  <c r="O494"/>
  <c r="O493"/>
  <c r="O492"/>
  <c r="O491"/>
  <c r="O490"/>
  <c r="O489"/>
  <c r="O488"/>
  <c r="O487"/>
  <c r="O486"/>
  <c r="O485"/>
  <c r="O484"/>
  <c r="O483"/>
  <c r="O482"/>
  <c r="O481"/>
  <c r="O480"/>
  <c r="O479"/>
  <c r="O478"/>
  <c r="O477"/>
  <c r="O476"/>
  <c r="O475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0"/>
  <c r="O449"/>
  <c r="O447"/>
  <c r="O445"/>
  <c r="O443"/>
  <c r="O441"/>
  <c r="O439"/>
  <c r="O437"/>
  <c r="O436"/>
  <c r="O435"/>
  <c r="O434"/>
  <c r="O432"/>
  <c r="O431"/>
  <c r="O426"/>
  <c r="O425"/>
  <c r="O424"/>
  <c r="O422"/>
  <c r="O421"/>
  <c r="O419"/>
  <c r="O418"/>
  <c r="O417"/>
  <c r="O416"/>
  <c r="O413"/>
  <c r="O412"/>
  <c r="O411"/>
  <c r="O410"/>
  <c r="O407"/>
  <c r="O405"/>
  <c r="O403"/>
  <c r="O402"/>
  <c r="O400"/>
  <c r="O399"/>
  <c r="O397"/>
  <c r="O396"/>
  <c r="O394"/>
  <c r="O393"/>
  <c r="O392"/>
  <c r="O391"/>
  <c r="O388"/>
  <c r="O385"/>
  <c r="O383"/>
  <c r="O381"/>
  <c r="O380"/>
  <c r="O379"/>
  <c r="O378"/>
  <c r="O376"/>
  <c r="O375"/>
  <c r="O373"/>
  <c r="O371"/>
  <c r="O370"/>
  <c r="O368"/>
  <c r="O367"/>
  <c r="O365"/>
  <c r="O364"/>
  <c r="O362"/>
  <c r="O361"/>
  <c r="O360"/>
  <c r="O357"/>
  <c r="O356"/>
  <c r="O354"/>
  <c r="O353"/>
  <c r="O349"/>
  <c r="O346"/>
  <c r="O344"/>
  <c r="O343"/>
  <c r="O342"/>
  <c r="O340"/>
  <c r="O339"/>
  <c r="O338"/>
  <c r="O336"/>
  <c r="O334"/>
  <c r="O333"/>
  <c r="O332"/>
  <c r="O331"/>
  <c r="O330"/>
  <c r="O329"/>
  <c r="O328"/>
  <c r="O326"/>
  <c r="O324"/>
  <c r="O322"/>
  <c r="O320"/>
  <c r="O319"/>
  <c r="O318"/>
  <c r="O317"/>
  <c r="O314"/>
  <c r="O313"/>
  <c r="O312"/>
  <c r="O311"/>
  <c r="O309"/>
  <c r="O308"/>
  <c r="O307"/>
  <c r="O305"/>
  <c r="O304"/>
  <c r="O303"/>
  <c r="O302"/>
  <c r="O300"/>
  <c r="O299"/>
  <c r="O298"/>
  <c r="O297"/>
  <c r="O293"/>
  <c r="O292"/>
  <c r="O290"/>
  <c r="O288"/>
  <c r="O287"/>
  <c r="O285"/>
  <c r="O284"/>
  <c r="O283"/>
  <c r="O281"/>
  <c r="O280"/>
  <c r="O279"/>
  <c r="O277"/>
  <c r="O276"/>
  <c r="O275"/>
  <c r="O274"/>
  <c r="O273"/>
  <c r="O269"/>
  <c r="O268"/>
  <c r="O266"/>
  <c r="O265"/>
  <c r="O263"/>
  <c r="O262"/>
  <c r="O260"/>
  <c r="O259"/>
  <c r="O258"/>
  <c r="O257"/>
  <c r="O255"/>
  <c r="O254"/>
  <c r="O253"/>
  <c r="O252"/>
  <c r="O250"/>
  <c r="O249"/>
  <c r="O247"/>
  <c r="O244"/>
  <c r="O243"/>
  <c r="O241"/>
  <c r="O239"/>
  <c r="O235"/>
  <c r="O233"/>
  <c r="O232"/>
  <c r="O231"/>
  <c r="O230"/>
  <c r="O228"/>
  <c r="O227"/>
  <c r="O223"/>
  <c r="O221"/>
  <c r="O220"/>
  <c r="O217"/>
  <c r="O216"/>
  <c r="O214"/>
  <c r="O213"/>
  <c r="O212"/>
  <c r="O211"/>
  <c r="O208"/>
  <c r="O207"/>
  <c r="O205"/>
  <c r="O202"/>
  <c r="O201"/>
  <c r="O200"/>
  <c r="O199"/>
  <c r="O198"/>
  <c r="O197"/>
  <c r="O196"/>
  <c r="O195"/>
  <c r="O194"/>
  <c r="O192"/>
  <c r="O191"/>
  <c r="O190"/>
  <c r="O189"/>
  <c r="O187"/>
  <c r="O186"/>
  <c r="O185"/>
  <c r="O184"/>
  <c r="O182"/>
  <c r="O181"/>
  <c r="O180"/>
  <c r="O179"/>
  <c r="O178"/>
  <c r="O174"/>
  <c r="O173"/>
  <c r="O172"/>
  <c r="O170"/>
  <c r="O169"/>
  <c r="O167"/>
  <c r="O165"/>
  <c r="O164"/>
  <c r="O162"/>
  <c r="O160"/>
  <c r="O159"/>
  <c r="O154"/>
  <c r="O152"/>
  <c r="O150"/>
  <c r="O148"/>
  <c r="O147"/>
  <c r="O145"/>
  <c r="O143"/>
  <c r="O141"/>
  <c r="O139"/>
  <c r="O138"/>
  <c r="O135"/>
  <c r="O134"/>
  <c r="O133"/>
  <c r="O131"/>
  <c r="O130"/>
  <c r="O129"/>
  <c r="O127"/>
  <c r="O126"/>
  <c r="O124"/>
  <c r="O123"/>
  <c r="O121"/>
  <c r="O120"/>
  <c r="O119"/>
  <c r="O117"/>
  <c r="O116"/>
  <c r="O115"/>
  <c r="O113"/>
  <c r="O112"/>
  <c r="O111"/>
  <c r="O109"/>
  <c r="O108"/>
  <c r="O106"/>
  <c r="O105"/>
  <c r="O103"/>
  <c r="O102"/>
  <c r="O100"/>
  <c r="O98"/>
  <c r="O97"/>
  <c r="O95"/>
  <c r="O92"/>
  <c r="O90"/>
  <c r="O89"/>
  <c r="O88"/>
  <c r="O87"/>
  <c r="O86"/>
  <c r="O83"/>
  <c r="O82"/>
  <c r="O80"/>
  <c r="O79"/>
  <c r="O77"/>
  <c r="O76"/>
  <c r="O74"/>
  <c r="O72"/>
  <c r="O71"/>
  <c r="O70"/>
  <c r="O69"/>
  <c r="O67"/>
  <c r="O66"/>
  <c r="O64"/>
  <c r="O63"/>
  <c r="O62"/>
  <c r="O61"/>
  <c r="O59"/>
  <c r="O58"/>
  <c r="O56"/>
  <c r="O54"/>
  <c r="O53"/>
  <c r="O52"/>
  <c r="O51"/>
  <c r="O48"/>
  <c r="O47"/>
  <c r="O45"/>
  <c r="O43"/>
  <c r="O42"/>
  <c r="O40"/>
  <c r="O38"/>
  <c r="O37"/>
  <c r="O34"/>
  <c r="O32"/>
  <c r="O30"/>
  <c r="O28"/>
  <c r="O27"/>
  <c r="O25"/>
  <c r="O24"/>
  <c r="O22"/>
  <c r="O21"/>
  <c r="O20"/>
  <c r="O19"/>
  <c r="R910" l="1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R892"/>
  <c r="R891"/>
  <c r="R890"/>
  <c r="R889"/>
  <c r="R888"/>
  <c r="R887"/>
  <c r="R886"/>
  <c r="R885"/>
  <c r="R884"/>
  <c r="R883"/>
  <c r="R882"/>
  <c r="R881"/>
  <c r="R880"/>
  <c r="R879"/>
  <c r="R878"/>
  <c r="R877"/>
  <c r="R876"/>
  <c r="R875"/>
  <c r="R874"/>
  <c r="R873"/>
  <c r="R872"/>
  <c r="R871"/>
  <c r="R870"/>
  <c r="R869"/>
  <c r="R868"/>
  <c r="R867"/>
  <c r="R866"/>
  <c r="R865"/>
  <c r="R864"/>
  <c r="R863"/>
  <c r="R862"/>
  <c r="R861"/>
  <c r="R860"/>
  <c r="R859"/>
  <c r="R858"/>
  <c r="R857"/>
  <c r="R856"/>
  <c r="R855"/>
  <c r="R854"/>
  <c r="R853"/>
  <c r="R852"/>
  <c r="R851"/>
  <c r="R850"/>
  <c r="R849"/>
  <c r="R848"/>
  <c r="R847"/>
  <c r="R846"/>
  <c r="R845"/>
  <c r="R844"/>
  <c r="R843"/>
  <c r="R842"/>
  <c r="R841"/>
  <c r="R840"/>
  <c r="R839"/>
  <c r="R838"/>
  <c r="R837"/>
  <c r="R836"/>
  <c r="R835"/>
  <c r="R834"/>
  <c r="R833"/>
  <c r="R832"/>
  <c r="R831"/>
  <c r="R830"/>
  <c r="R829"/>
  <c r="R828"/>
  <c r="R827"/>
  <c r="R826"/>
  <c r="R825"/>
  <c r="R824"/>
  <c r="R823"/>
  <c r="R822"/>
  <c r="R821"/>
  <c r="R820"/>
  <c r="R819"/>
  <c r="R818"/>
  <c r="R817"/>
  <c r="R816"/>
  <c r="R815"/>
  <c r="R814"/>
  <c r="R813"/>
  <c r="R812"/>
  <c r="R811"/>
  <c r="R810"/>
  <c r="R809"/>
  <c r="R808"/>
  <c r="R807"/>
  <c r="R806"/>
  <c r="R805"/>
  <c r="R804"/>
  <c r="R803"/>
  <c r="R802"/>
  <c r="R801"/>
  <c r="R800"/>
  <c r="R799"/>
  <c r="R798"/>
  <c r="R797"/>
  <c r="R796"/>
  <c r="R795"/>
  <c r="R794"/>
  <c r="R793"/>
  <c r="R792"/>
  <c r="R791"/>
  <c r="R790"/>
  <c r="R789"/>
  <c r="R788"/>
  <c r="R787"/>
  <c r="R786"/>
  <c r="R785"/>
  <c r="R784"/>
  <c r="R783"/>
  <c r="R782"/>
  <c r="R781"/>
  <c r="R780"/>
  <c r="R779"/>
  <c r="R778"/>
  <c r="R777"/>
  <c r="R776"/>
  <c r="R775"/>
  <c r="R774"/>
  <c r="R773"/>
  <c r="R772"/>
  <c r="R771"/>
  <c r="R770"/>
  <c r="R769"/>
  <c r="R768"/>
  <c r="R767"/>
  <c r="R766"/>
  <c r="R765"/>
  <c r="R764"/>
  <c r="R763"/>
  <c r="R762"/>
  <c r="R761"/>
  <c r="R760"/>
  <c r="R759"/>
  <c r="R758"/>
  <c r="R757"/>
  <c r="R756"/>
  <c r="R755"/>
  <c r="R754"/>
  <c r="R753"/>
  <c r="R752"/>
  <c r="R751"/>
  <c r="R750"/>
  <c r="R749"/>
  <c r="R748"/>
  <c r="R747"/>
  <c r="R746"/>
  <c r="R745"/>
  <c r="R744"/>
  <c r="R743"/>
  <c r="R742"/>
  <c r="R741"/>
  <c r="R740"/>
  <c r="R739"/>
  <c r="R738"/>
  <c r="R737"/>
  <c r="R736"/>
  <c r="R735"/>
  <c r="R734"/>
  <c r="R733"/>
  <c r="R732"/>
  <c r="R731"/>
  <c r="R730"/>
  <c r="R729"/>
  <c r="R728"/>
  <c r="R727"/>
  <c r="R726"/>
  <c r="R725"/>
  <c r="R724"/>
  <c r="R723"/>
  <c r="R722"/>
  <c r="R721"/>
  <c r="R720"/>
  <c r="R719"/>
  <c r="R718"/>
  <c r="R717"/>
  <c r="R716"/>
  <c r="R715"/>
  <c r="R714"/>
  <c r="R713"/>
  <c r="R712"/>
  <c r="R711"/>
  <c r="R710"/>
  <c r="R709"/>
  <c r="R708"/>
  <c r="R707"/>
  <c r="R706"/>
  <c r="R705"/>
  <c r="R704"/>
  <c r="R703"/>
  <c r="R702"/>
  <c r="R701"/>
  <c r="R700"/>
  <c r="R699"/>
  <c r="R698"/>
  <c r="R697"/>
  <c r="R696"/>
  <c r="R695"/>
  <c r="R694"/>
  <c r="R693"/>
  <c r="R692"/>
  <c r="R691"/>
  <c r="R690"/>
  <c r="R689"/>
  <c r="R688"/>
  <c r="R687"/>
  <c r="R686"/>
  <c r="R685"/>
  <c r="R684"/>
  <c r="R683"/>
  <c r="R682"/>
  <c r="R681"/>
  <c r="R680"/>
  <c r="R679"/>
  <c r="R678"/>
  <c r="R677"/>
  <c r="R676"/>
  <c r="R675"/>
  <c r="R674"/>
  <c r="R673"/>
  <c r="R672"/>
  <c r="R671"/>
  <c r="R670"/>
  <c r="R669"/>
  <c r="R668"/>
  <c r="R667"/>
  <c r="R666"/>
  <c r="R665"/>
  <c r="R664"/>
  <c r="R663"/>
  <c r="R662"/>
  <c r="R661"/>
  <c r="R660"/>
  <c r="R659"/>
  <c r="R658"/>
  <c r="R657"/>
  <c r="R656"/>
  <c r="R655"/>
  <c r="R654"/>
  <c r="R653"/>
  <c r="R652"/>
  <c r="R651"/>
  <c r="R650"/>
  <c r="R649"/>
  <c r="R648"/>
  <c r="R647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7"/>
  <c r="R445"/>
  <c r="R443"/>
  <c r="R441"/>
  <c r="R439"/>
  <c r="R437"/>
  <c r="R436"/>
  <c r="R435"/>
  <c r="R434"/>
  <c r="R432"/>
  <c r="R431"/>
  <c r="R426"/>
  <c r="R425"/>
  <c r="R424"/>
  <c r="R422"/>
  <c r="R421"/>
  <c r="R419"/>
  <c r="R418"/>
  <c r="R417"/>
  <c r="R416"/>
  <c r="R413"/>
  <c r="R412"/>
  <c r="R411"/>
  <c r="R410"/>
  <c r="R407"/>
  <c r="R405"/>
  <c r="R403"/>
  <c r="R402"/>
  <c r="R400"/>
  <c r="R399"/>
  <c r="R397"/>
  <c r="R396"/>
  <c r="R394"/>
  <c r="R393"/>
  <c r="R392"/>
  <c r="R391"/>
  <c r="R388"/>
  <c r="R385"/>
  <c r="R383"/>
  <c r="R381"/>
  <c r="R380"/>
  <c r="R379"/>
  <c r="R378"/>
  <c r="R376"/>
  <c r="R375"/>
  <c r="R373"/>
  <c r="R371"/>
  <c r="R370"/>
  <c r="R368"/>
  <c r="R367"/>
  <c r="R365"/>
  <c r="R364"/>
  <c r="R362"/>
  <c r="R361"/>
  <c r="R360"/>
  <c r="R357"/>
  <c r="R356"/>
  <c r="R354"/>
  <c r="R353"/>
  <c r="R349"/>
  <c r="R346"/>
  <c r="R344"/>
  <c r="R343"/>
  <c r="R342"/>
  <c r="R340"/>
  <c r="R339"/>
  <c r="R338"/>
  <c r="R336"/>
  <c r="R334"/>
  <c r="R333"/>
  <c r="R332"/>
  <c r="R331"/>
  <c r="R330"/>
  <c r="R329"/>
  <c r="R328"/>
  <c r="R326"/>
  <c r="R324"/>
  <c r="R322"/>
  <c r="R320"/>
  <c r="R319"/>
  <c r="R318"/>
  <c r="R317"/>
  <c r="R314"/>
  <c r="R313"/>
  <c r="R312"/>
  <c r="R311"/>
  <c r="R309"/>
  <c r="R308"/>
  <c r="R307"/>
  <c r="R305"/>
  <c r="R304"/>
  <c r="R303"/>
  <c r="R302"/>
  <c r="R300"/>
  <c r="R299"/>
  <c r="R298"/>
  <c r="R297"/>
  <c r="R293"/>
  <c r="R292"/>
  <c r="R290"/>
  <c r="R288"/>
  <c r="R287"/>
  <c r="R285"/>
  <c r="R284"/>
  <c r="R283"/>
  <c r="R281"/>
  <c r="R280"/>
  <c r="R279"/>
  <c r="R277"/>
  <c r="R276"/>
  <c r="R275"/>
  <c r="R274"/>
  <c r="R273"/>
  <c r="R269"/>
  <c r="R268"/>
  <c r="R266"/>
  <c r="R265"/>
  <c r="R263"/>
  <c r="R262"/>
  <c r="R260"/>
  <c r="R259"/>
  <c r="R258"/>
  <c r="R257"/>
  <c r="R255"/>
  <c r="R254"/>
  <c r="R253"/>
  <c r="R252"/>
  <c r="R250"/>
  <c r="R249"/>
  <c r="R247"/>
  <c r="R244"/>
  <c r="R243"/>
  <c r="R241"/>
  <c r="R239"/>
  <c r="R235"/>
  <c r="R233"/>
  <c r="R232"/>
  <c r="R231"/>
  <c r="R230"/>
  <c r="R228"/>
  <c r="R227"/>
  <c r="R223"/>
  <c r="R221"/>
  <c r="R220"/>
  <c r="R217"/>
  <c r="R216"/>
  <c r="R214"/>
  <c r="R213"/>
  <c r="R212"/>
  <c r="R211"/>
  <c r="R208"/>
  <c r="R207"/>
  <c r="R205"/>
  <c r="R202"/>
  <c r="R201"/>
  <c r="R200"/>
  <c r="R199"/>
  <c r="R198"/>
  <c r="R197"/>
  <c r="R196"/>
  <c r="R195"/>
  <c r="R194"/>
  <c r="R192"/>
  <c r="R191"/>
  <c r="R190"/>
  <c r="R189"/>
  <c r="R187"/>
  <c r="R186"/>
  <c r="R185"/>
  <c r="R184"/>
  <c r="R182"/>
  <c r="R181"/>
  <c r="R180"/>
  <c r="R179"/>
  <c r="R178"/>
  <c r="R174"/>
  <c r="R173"/>
  <c r="R172"/>
  <c r="R170"/>
  <c r="R169"/>
  <c r="R167"/>
  <c r="R165"/>
  <c r="R164"/>
  <c r="R162"/>
  <c r="R160"/>
  <c r="R159"/>
  <c r="R154"/>
  <c r="R152"/>
  <c r="R150"/>
  <c r="R148"/>
  <c r="R147"/>
  <c r="R145"/>
  <c r="R143"/>
  <c r="R141"/>
  <c r="R139"/>
  <c r="R138"/>
  <c r="R135"/>
  <c r="R134"/>
  <c r="R133"/>
  <c r="R131"/>
  <c r="R130"/>
  <c r="R129"/>
  <c r="R127"/>
  <c r="R126"/>
  <c r="R124"/>
  <c r="R123"/>
  <c r="R121"/>
  <c r="R120"/>
  <c r="R119"/>
  <c r="R117"/>
  <c r="R116"/>
  <c r="R115"/>
  <c r="R113"/>
  <c r="R112"/>
  <c r="R111"/>
  <c r="R109"/>
  <c r="R108"/>
  <c r="R106"/>
  <c r="R105"/>
  <c r="R103"/>
  <c r="R102"/>
  <c r="R100"/>
  <c r="R98"/>
  <c r="R97"/>
  <c r="R95"/>
  <c r="R92"/>
  <c r="R90"/>
  <c r="R89"/>
  <c r="R88"/>
  <c r="R87"/>
  <c r="R86"/>
  <c r="R83"/>
  <c r="R82"/>
  <c r="R80"/>
  <c r="R79"/>
  <c r="R77"/>
  <c r="R76"/>
  <c r="R74"/>
  <c r="R72"/>
  <c r="R71"/>
  <c r="R70"/>
  <c r="R69"/>
  <c r="R67"/>
  <c r="R66"/>
  <c r="R64"/>
  <c r="R63"/>
  <c r="R62"/>
  <c r="R61"/>
  <c r="R59"/>
  <c r="R58"/>
  <c r="R56"/>
  <c r="R54"/>
  <c r="R53"/>
  <c r="R52"/>
  <c r="R51"/>
  <c r="R48"/>
  <c r="R47"/>
  <c r="R45"/>
  <c r="R43"/>
  <c r="R42"/>
  <c r="R40"/>
  <c r="R38"/>
  <c r="R37"/>
  <c r="R34"/>
  <c r="R32"/>
  <c r="R30"/>
  <c r="R28"/>
  <c r="R27"/>
  <c r="R25"/>
  <c r="R24"/>
  <c r="R22"/>
  <c r="R21"/>
  <c r="R20"/>
  <c r="R19"/>
  <c r="R18"/>
  <c r="R16"/>
  <c r="R15"/>
  <c r="R13"/>
  <c r="R12"/>
  <c r="R11"/>
  <c r="R10"/>
  <c r="T81" i="5"/>
  <c r="T80"/>
  <c r="T79"/>
  <c r="T78"/>
  <c r="T77"/>
  <c r="T76"/>
  <c r="T75"/>
  <c r="T74"/>
  <c r="T73"/>
  <c r="T72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N501" i="4" l="1"/>
  <c r="V72" i="5"/>
  <c r="T22"/>
  <c r="V22" s="1"/>
  <c r="T20"/>
  <c r="T19"/>
  <c r="T18"/>
  <c r="T17"/>
  <c r="T16"/>
  <c r="T15"/>
  <c r="T13"/>
  <c r="T12"/>
  <c r="T11"/>
  <c r="T10"/>
  <c r="T9"/>
  <c r="T8"/>
  <c r="T7"/>
  <c r="T6"/>
  <c r="T5"/>
  <c r="T4"/>
  <c r="T3"/>
  <c r="T2"/>
  <c r="V2" l="1"/>
  <c r="N44" i="3" l="1"/>
  <c r="AJ33" l="1"/>
  <c r="AB33"/>
  <c r="G33"/>
  <c r="AJ32"/>
  <c r="AB32"/>
  <c r="AF29" l="1"/>
  <c r="X29" l="1"/>
  <c r="Y29" s="1"/>
  <c r="F29"/>
  <c r="E29"/>
  <c r="G29" l="1"/>
  <c r="AA29"/>
  <c r="Z29" s="1"/>
  <c r="AF28"/>
  <c r="AB29" l="1"/>
  <c r="X28"/>
  <c r="Y28" s="1"/>
  <c r="F28"/>
  <c r="E28"/>
  <c r="AF27"/>
  <c r="X27"/>
  <c r="F27"/>
  <c r="E27"/>
  <c r="AF26"/>
  <c r="X26"/>
  <c r="AG26" s="1"/>
  <c r="F26"/>
  <c r="E26"/>
  <c r="G28" l="1"/>
  <c r="AG28"/>
  <c r="AA28"/>
  <c r="Z28" s="1"/>
  <c r="AI27"/>
  <c r="AJ27" s="1"/>
  <c r="G27"/>
  <c r="AG27"/>
  <c r="AH27" s="1"/>
  <c r="AI26"/>
  <c r="AJ26" s="1"/>
  <c r="AH26"/>
  <c r="G26"/>
  <c r="AF25"/>
  <c r="X25"/>
  <c r="F25"/>
  <c r="E25"/>
  <c r="AI28" l="1"/>
  <c r="AJ28" s="1"/>
  <c r="AH28"/>
  <c r="AB28"/>
  <c r="AG25"/>
  <c r="AI25" s="1"/>
  <c r="AJ25" s="1"/>
  <c r="G25"/>
  <c r="AF24"/>
  <c r="X24"/>
  <c r="Y24" s="1"/>
  <c r="Z24" s="1"/>
  <c r="F24"/>
  <c r="E24"/>
  <c r="AF23"/>
  <c r="AH25" l="1"/>
  <c r="G24"/>
  <c r="X23"/>
  <c r="Y23" s="1"/>
  <c r="F23"/>
  <c r="E23"/>
  <c r="AF22"/>
  <c r="X22"/>
  <c r="F22"/>
  <c r="G22" s="1"/>
  <c r="E22"/>
  <c r="Y22" l="1"/>
  <c r="AA23"/>
  <c r="Z23" s="1"/>
  <c r="G23"/>
  <c r="AG23"/>
  <c r="AI23" s="1"/>
  <c r="AF21"/>
  <c r="X21"/>
  <c r="AG21" s="1"/>
  <c r="F21"/>
  <c r="G21" s="1"/>
  <c r="E21"/>
  <c r="AF20"/>
  <c r="AI21" l="1"/>
  <c r="Y21"/>
  <c r="AA21" s="1"/>
  <c r="Z21" s="1"/>
  <c r="AB23"/>
  <c r="AH23"/>
  <c r="AJ23"/>
  <c r="X20"/>
  <c r="Y20" s="1"/>
  <c r="F20"/>
  <c r="E20"/>
  <c r="AH17"/>
  <c r="Z17"/>
  <c r="E17"/>
  <c r="AI16"/>
  <c r="AA16"/>
  <c r="C16"/>
  <c r="X16" s="1"/>
  <c r="AH14"/>
  <c r="Z14"/>
  <c r="E14"/>
  <c r="AH21" l="1"/>
  <c r="AJ21"/>
  <c r="AB21"/>
  <c r="G20"/>
  <c r="AF16"/>
  <c r="Q1520" i="4" l="1"/>
  <c r="L1520" l="1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24"/>
  <c r="A521"/>
  <c r="A522" s="1"/>
  <c r="A518"/>
  <c r="M518" s="1"/>
  <c r="A516"/>
  <c r="A514"/>
  <c r="A512"/>
  <c r="A511"/>
  <c r="T511" s="1"/>
  <c r="A507"/>
  <c r="A508" s="1"/>
  <c r="A509" s="1"/>
  <c r="A505"/>
  <c r="M504"/>
  <c r="A502"/>
  <c r="A499"/>
  <c r="A497"/>
  <c r="A496"/>
  <c r="A495"/>
  <c r="A494"/>
  <c r="A493"/>
  <c r="A492"/>
  <c r="A491"/>
  <c r="A490"/>
  <c r="A489"/>
  <c r="N489" s="1"/>
  <c r="A488"/>
  <c r="N488" s="1"/>
  <c r="A487"/>
  <c r="N487" s="1"/>
  <c r="A486"/>
  <c r="N486" s="1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O18"/>
  <c r="O16"/>
  <c r="O15"/>
  <c r="O13"/>
  <c r="O12"/>
  <c r="O11"/>
  <c r="O10"/>
  <c r="A9"/>
  <c r="M9" s="1"/>
  <c r="M502" l="1"/>
  <c r="T502"/>
  <c r="T503" s="1"/>
  <c r="M499"/>
  <c r="T499"/>
  <c r="A10"/>
  <c r="O537"/>
  <c r="R537" s="1"/>
  <c r="O536"/>
  <c r="R536" s="1"/>
  <c r="O535"/>
  <c r="R535" s="1"/>
  <c r="O532"/>
  <c r="R532" s="1"/>
  <c r="O534"/>
  <c r="R534" s="1"/>
  <c r="O533"/>
  <c r="R533" s="1"/>
  <c r="O531"/>
  <c r="R531" s="1"/>
  <c r="O530"/>
  <c r="R530" s="1"/>
  <c r="A519"/>
  <c r="M519" s="1"/>
  <c r="M454"/>
  <c r="N454"/>
  <c r="M470"/>
  <c r="N470"/>
  <c r="M461"/>
  <c r="N461"/>
  <c r="M485"/>
  <c r="N485"/>
  <c r="M468"/>
  <c r="N468"/>
  <c r="M467"/>
  <c r="N467"/>
  <c r="M455"/>
  <c r="N455"/>
  <c r="M463"/>
  <c r="N463"/>
  <c r="M471"/>
  <c r="N471"/>
  <c r="M479"/>
  <c r="N479"/>
  <c r="M462"/>
  <c r="N462"/>
  <c r="M452"/>
  <c r="N452"/>
  <c r="M484"/>
  <c r="N484"/>
  <c r="M459"/>
  <c r="N459"/>
  <c r="M483"/>
  <c r="N483"/>
  <c r="M450"/>
  <c r="N450" s="1"/>
  <c r="M458"/>
  <c r="N458"/>
  <c r="M466"/>
  <c r="N466"/>
  <c r="M474"/>
  <c r="N474"/>
  <c r="M482"/>
  <c r="N482"/>
  <c r="M478"/>
  <c r="N478"/>
  <c r="M453"/>
  <c r="N453"/>
  <c r="M469"/>
  <c r="N469"/>
  <c r="M460"/>
  <c r="N460"/>
  <c r="M476"/>
  <c r="N476"/>
  <c r="M475"/>
  <c r="N475"/>
  <c r="M449"/>
  <c r="N449" s="1"/>
  <c r="M457"/>
  <c r="N457"/>
  <c r="M465"/>
  <c r="N465"/>
  <c r="M473"/>
  <c r="N473"/>
  <c r="M481"/>
  <c r="N481"/>
  <c r="M477"/>
  <c r="N477"/>
  <c r="M451"/>
  <c r="N451" s="1"/>
  <c r="M448"/>
  <c r="N448" s="1"/>
  <c r="M456"/>
  <c r="N456"/>
  <c r="M464"/>
  <c r="N464"/>
  <c r="M472"/>
  <c r="N472"/>
  <c r="M480"/>
  <c r="N480"/>
  <c r="N504"/>
  <c r="N516"/>
  <c r="M515"/>
  <c r="M510"/>
  <c r="M509"/>
  <c r="M508"/>
  <c r="M506"/>
  <c r="N506" s="1"/>
  <c r="M505"/>
  <c r="T505"/>
  <c r="T507" s="1"/>
  <c r="T508" s="1"/>
  <c r="T509" s="1"/>
  <c r="T512" s="1"/>
  <c r="T514" s="1"/>
  <c r="T517" s="1"/>
  <c r="T518" s="1"/>
  <c r="T519" s="1"/>
  <c r="M513"/>
  <c r="M514"/>
  <c r="M512"/>
  <c r="M507"/>
  <c r="M511"/>
  <c r="A503"/>
  <c r="M501"/>
  <c r="M492"/>
  <c r="N492"/>
  <c r="M491"/>
  <c r="N491"/>
  <c r="M490"/>
  <c r="N490"/>
  <c r="M497"/>
  <c r="N497"/>
  <c r="M496"/>
  <c r="N496"/>
  <c r="M487"/>
  <c r="M495"/>
  <c r="N495"/>
  <c r="M489"/>
  <c r="M486"/>
  <c r="M494"/>
  <c r="N494"/>
  <c r="M488"/>
  <c r="M493"/>
  <c r="N493"/>
  <c r="A500"/>
  <c r="M498"/>
  <c r="M8"/>
  <c r="O7"/>
  <c r="O6"/>
  <c r="O4"/>
  <c r="O3"/>
  <c r="M3"/>
  <c r="N3" s="1"/>
  <c r="A3"/>
  <c r="A4" s="1"/>
  <c r="M4" s="1"/>
  <c r="N4" s="1"/>
  <c r="O451" l="1"/>
  <c r="O448"/>
  <c r="R448" s="1"/>
  <c r="M500"/>
  <c r="T500"/>
  <c r="N500" s="1"/>
  <c r="N507"/>
  <c r="M503"/>
  <c r="O501" s="1"/>
  <c r="R501" s="1"/>
  <c r="N503"/>
  <c r="M10"/>
  <c r="N10" s="1"/>
  <c r="A11"/>
  <c r="N502"/>
  <c r="N518"/>
  <c r="T521"/>
  <c r="N520"/>
  <c r="N519"/>
  <c r="N517"/>
  <c r="O515"/>
  <c r="R515" s="1"/>
  <c r="N515"/>
  <c r="N513"/>
  <c r="N514"/>
  <c r="N512"/>
  <c r="N511"/>
  <c r="N510"/>
  <c r="N509"/>
  <c r="N508"/>
  <c r="O506" s="1"/>
  <c r="R506" s="1"/>
  <c r="N505"/>
  <c r="O504" s="1"/>
  <c r="R504" s="1"/>
  <c r="M2"/>
  <c r="M11" l="1"/>
  <c r="N11" s="1"/>
  <c r="A12"/>
  <c r="T522"/>
  <c r="N521"/>
  <c r="O517"/>
  <c r="R517" s="1"/>
  <c r="O513"/>
  <c r="R513" s="1"/>
  <c r="O510"/>
  <c r="R510" s="1"/>
  <c r="N2"/>
  <c r="M12" l="1"/>
  <c r="N12" s="1"/>
  <c r="A13"/>
  <c r="N522"/>
  <c r="N13" l="1"/>
  <c r="M13"/>
  <c r="A14"/>
  <c r="N523"/>
  <c r="N8"/>
  <c r="AA20" i="3"/>
  <c r="AB20" s="1"/>
  <c r="Z20"/>
  <c r="G30"/>
  <c r="M14" i="4" l="1"/>
  <c r="A15"/>
  <c r="N524"/>
  <c r="O523" s="1"/>
  <c r="R523" s="1"/>
  <c r="G31" i="3"/>
  <c r="G35" s="1"/>
  <c r="G34" s="1"/>
  <c r="I34" s="1"/>
  <c r="M15" i="4" l="1"/>
  <c r="N15" s="1"/>
  <c r="A16"/>
  <c r="N525"/>
  <c r="O525" s="1"/>
  <c r="R525" s="1"/>
  <c r="E35" i="3"/>
  <c r="AH35"/>
  <c r="Z35"/>
  <c r="M16" i="4" l="1"/>
  <c r="N16" s="1"/>
  <c r="A17"/>
  <c r="N526"/>
  <c r="O526" s="1"/>
  <c r="R526" s="1"/>
  <c r="A18" l="1"/>
  <c r="M17"/>
  <c r="N17" s="1"/>
  <c r="N527"/>
  <c r="O527" s="1"/>
  <c r="R527" s="1"/>
  <c r="A19" l="1"/>
  <c r="M18"/>
  <c r="N18" s="1"/>
  <c r="N528"/>
  <c r="O528" s="1"/>
  <c r="R528" s="1"/>
  <c r="A20" l="1"/>
  <c r="M19"/>
  <c r="N19" s="1"/>
  <c r="N529"/>
  <c r="O529" s="1"/>
  <c r="R529" s="1"/>
  <c r="N9"/>
  <c r="A21" l="1"/>
  <c r="M20"/>
  <c r="N20" s="1"/>
  <c r="N14"/>
  <c r="A22" l="1"/>
  <c r="M21"/>
  <c r="N21" s="1"/>
  <c r="AG20" i="3"/>
  <c r="AH20" s="1"/>
  <c r="A23" i="4" l="1"/>
  <c r="M22"/>
  <c r="N22" s="1"/>
  <c r="AI20" i="3"/>
  <c r="AJ20" s="1"/>
  <c r="AG24"/>
  <c r="AH24" s="1"/>
  <c r="AA24"/>
  <c r="AB24" s="1"/>
  <c r="AG22"/>
  <c r="AI22" s="1"/>
  <c r="AJ22" s="1"/>
  <c r="AA22"/>
  <c r="AB22" s="1"/>
  <c r="Z22"/>
  <c r="A24" i="4" l="1"/>
  <c r="M23"/>
  <c r="N23" s="1"/>
  <c r="AI24" i="3"/>
  <c r="AJ24" s="1"/>
  <c r="AH22"/>
  <c r="Y25"/>
  <c r="Z25" s="1"/>
  <c r="A25" i="4" l="1"/>
  <c r="M24"/>
  <c r="N24" s="1"/>
  <c r="AA25" i="3"/>
  <c r="AB25" s="1"/>
  <c r="O498" i="4"/>
  <c r="N499"/>
  <c r="A26" l="1"/>
  <c r="M25"/>
  <c r="N25" s="1"/>
  <c r="R498"/>
  <c r="A27" l="1"/>
  <c r="M26"/>
  <c r="N26" s="1"/>
  <c r="Y26" i="3"/>
  <c r="Z26" s="1"/>
  <c r="Y27"/>
  <c r="Z27" s="1"/>
  <c r="AG29"/>
  <c r="AH29" s="1"/>
  <c r="A28" i="4" l="1"/>
  <c r="M27"/>
  <c r="AI29" i="3"/>
  <c r="AJ29" s="1"/>
  <c r="AJ30" s="1"/>
  <c r="AA27"/>
  <c r="AB27" s="1"/>
  <c r="AA26"/>
  <c r="AB26" s="1"/>
  <c r="N27" i="4" l="1"/>
  <c r="A29"/>
  <c r="M28"/>
  <c r="N28" s="1"/>
  <c r="AB30" i="3"/>
  <c r="AJ31" s="1"/>
  <c r="AJ35" s="1"/>
  <c r="AJ34" s="1"/>
  <c r="A30" i="4" l="1"/>
  <c r="M29"/>
  <c r="AB31" i="3"/>
  <c r="AB35" s="1"/>
  <c r="AB34" s="1"/>
  <c r="A31" i="4" l="1"/>
  <c r="M30"/>
  <c r="N30" s="1"/>
  <c r="N29"/>
  <c r="A32" l="1"/>
  <c r="M31"/>
  <c r="N31" s="1"/>
  <c r="A33" l="1"/>
  <c r="M32"/>
  <c r="N32" s="1"/>
  <c r="A34" l="1"/>
  <c r="M33"/>
  <c r="N33" l="1"/>
  <c r="A35"/>
  <c r="M34"/>
  <c r="N34" s="1"/>
  <c r="A36" l="1"/>
  <c r="M35"/>
  <c r="N35" s="1"/>
  <c r="A37" l="1"/>
  <c r="M36"/>
  <c r="N36" s="1"/>
  <c r="A38" l="1"/>
  <c r="M37"/>
  <c r="N37" s="1"/>
  <c r="A39" l="1"/>
  <c r="M38"/>
  <c r="N38" s="1"/>
  <c r="A40" l="1"/>
  <c r="M39"/>
  <c r="N39" s="1"/>
  <c r="A41" l="1"/>
  <c r="M40"/>
  <c r="N40" s="1"/>
  <c r="A42" l="1"/>
  <c r="M41"/>
  <c r="N41" s="1"/>
  <c r="A43" l="1"/>
  <c r="M42"/>
  <c r="N42" s="1"/>
  <c r="A44" l="1"/>
  <c r="M43"/>
  <c r="N43" s="1"/>
  <c r="A45" l="1"/>
  <c r="M44"/>
  <c r="N44" s="1"/>
  <c r="A46" l="1"/>
  <c r="M45"/>
  <c r="N45" s="1"/>
  <c r="A47" l="1"/>
  <c r="M46"/>
  <c r="N46" s="1"/>
  <c r="A48" l="1"/>
  <c r="M47"/>
  <c r="N47" s="1"/>
  <c r="A49" l="1"/>
  <c r="M48"/>
  <c r="N48" s="1"/>
  <c r="A50" l="1"/>
  <c r="M49"/>
  <c r="N49" l="1"/>
  <c r="A51"/>
  <c r="M50"/>
  <c r="N50" s="1"/>
  <c r="A52" l="1"/>
  <c r="M51"/>
  <c r="N51" s="1"/>
  <c r="A53" l="1"/>
  <c r="M52"/>
  <c r="N52" s="1"/>
  <c r="A54" l="1"/>
  <c r="M53"/>
  <c r="N53" s="1"/>
  <c r="A55" l="1"/>
  <c r="M54"/>
  <c r="A56" l="1"/>
  <c r="M55"/>
  <c r="N55" s="1"/>
  <c r="N54"/>
  <c r="A57" l="1"/>
  <c r="M56"/>
  <c r="N56" s="1"/>
  <c r="A58" l="1"/>
  <c r="M57"/>
  <c r="N57" s="1"/>
  <c r="A59" l="1"/>
  <c r="M58"/>
  <c r="N58" s="1"/>
  <c r="A60" l="1"/>
  <c r="M59"/>
  <c r="N59" s="1"/>
  <c r="A61" l="1"/>
  <c r="M60"/>
  <c r="N60" s="1"/>
  <c r="A62" l="1"/>
  <c r="M61"/>
  <c r="N61" s="1"/>
  <c r="A63" l="1"/>
  <c r="M62"/>
  <c r="N62" s="1"/>
  <c r="A64" l="1"/>
  <c r="M63"/>
  <c r="N63" s="1"/>
  <c r="A65" l="1"/>
  <c r="M64"/>
  <c r="N64" s="1"/>
  <c r="A66" l="1"/>
  <c r="M65"/>
  <c r="N65" s="1"/>
  <c r="A67" l="1"/>
  <c r="M66"/>
  <c r="N66" s="1"/>
  <c r="A68" l="1"/>
  <c r="M67"/>
  <c r="N67" s="1"/>
  <c r="A69" l="1"/>
  <c r="M68"/>
  <c r="N68" s="1"/>
  <c r="A70" l="1"/>
  <c r="M69"/>
  <c r="N69" s="1"/>
  <c r="A71" l="1"/>
  <c r="M70"/>
  <c r="N70" s="1"/>
  <c r="A72" l="1"/>
  <c r="M71"/>
  <c r="A73" l="1"/>
  <c r="M72"/>
  <c r="N72" s="1"/>
  <c r="N71"/>
  <c r="A74" l="1"/>
  <c r="M73"/>
  <c r="N73" s="1"/>
  <c r="A75" l="1"/>
  <c r="M74"/>
  <c r="N74" s="1"/>
  <c r="A76" l="1"/>
  <c r="M75"/>
  <c r="N75" s="1"/>
  <c r="A77" l="1"/>
  <c r="M76"/>
  <c r="N76" s="1"/>
  <c r="A78" l="1"/>
  <c r="M77"/>
  <c r="N77" s="1"/>
  <c r="A79" l="1"/>
  <c r="M78"/>
  <c r="N78" s="1"/>
  <c r="A80" l="1"/>
  <c r="M79"/>
  <c r="N79" s="1"/>
  <c r="A81" l="1"/>
  <c r="M80"/>
  <c r="N80" s="1"/>
  <c r="A82" l="1"/>
  <c r="M81"/>
  <c r="N81" s="1"/>
  <c r="A83" l="1"/>
  <c r="M82"/>
  <c r="N82" s="1"/>
  <c r="A84" l="1"/>
  <c r="M83"/>
  <c r="A85" l="1"/>
  <c r="M84"/>
  <c r="N84" s="1"/>
  <c r="N83"/>
  <c r="A86" l="1"/>
  <c r="M85"/>
  <c r="N85" s="1"/>
  <c r="A87" l="1"/>
  <c r="M86"/>
  <c r="N86" s="1"/>
  <c r="A88" l="1"/>
  <c r="M87"/>
  <c r="A89" l="1"/>
  <c r="M88"/>
  <c r="N88" s="1"/>
  <c r="N87"/>
  <c r="A90" l="1"/>
  <c r="M89"/>
  <c r="N89" s="1"/>
  <c r="A91" l="1"/>
  <c r="M90"/>
  <c r="N90" s="1"/>
  <c r="A92" l="1"/>
  <c r="M91"/>
  <c r="N91" s="1"/>
  <c r="A93" l="1"/>
  <c r="M92"/>
  <c r="N92" s="1"/>
  <c r="A94" l="1"/>
  <c r="M93"/>
  <c r="N93" s="1"/>
  <c r="A95" l="1"/>
  <c r="M94"/>
  <c r="N94" s="1"/>
  <c r="A96" l="1"/>
  <c r="M95"/>
  <c r="N95" s="1"/>
  <c r="A97" l="1"/>
  <c r="M96"/>
  <c r="N96" s="1"/>
  <c r="A98" l="1"/>
  <c r="M97"/>
  <c r="N97" s="1"/>
  <c r="A99" l="1"/>
  <c r="M98"/>
  <c r="N98" s="1"/>
  <c r="A100" l="1"/>
  <c r="M99"/>
  <c r="N99" s="1"/>
  <c r="A101" l="1"/>
  <c r="M100"/>
  <c r="N100" s="1"/>
  <c r="A102" l="1"/>
  <c r="M101"/>
  <c r="N101" s="1"/>
  <c r="A103" l="1"/>
  <c r="M102"/>
  <c r="N102" s="1"/>
  <c r="A104" l="1"/>
  <c r="M103"/>
  <c r="N103" s="1"/>
  <c r="A105" l="1"/>
  <c r="M104"/>
  <c r="N104" s="1"/>
  <c r="A106" l="1"/>
  <c r="M105"/>
  <c r="N105" s="1"/>
  <c r="A107" l="1"/>
  <c r="M106"/>
  <c r="N106" s="1"/>
  <c r="A108" l="1"/>
  <c r="M107"/>
  <c r="N107" s="1"/>
  <c r="A109" l="1"/>
  <c r="M108"/>
  <c r="N108" s="1"/>
  <c r="A110" l="1"/>
  <c r="M109"/>
  <c r="N109" s="1"/>
  <c r="A111" l="1"/>
  <c r="M110"/>
  <c r="N110" s="1"/>
  <c r="A112" l="1"/>
  <c r="M111"/>
  <c r="N111" s="1"/>
  <c r="A113" l="1"/>
  <c r="M112"/>
  <c r="A114" l="1"/>
  <c r="M113"/>
  <c r="N113" s="1"/>
  <c r="N112"/>
  <c r="A115" l="1"/>
  <c r="M114"/>
  <c r="N114" s="1"/>
  <c r="A116" l="1"/>
  <c r="M115"/>
  <c r="N115" s="1"/>
  <c r="A117" l="1"/>
  <c r="M116"/>
  <c r="N116" s="1"/>
  <c r="A118" l="1"/>
  <c r="M117"/>
  <c r="N117" s="1"/>
  <c r="A119" l="1"/>
  <c r="M118"/>
  <c r="N118" s="1"/>
  <c r="A120" l="1"/>
  <c r="M119"/>
  <c r="N119" s="1"/>
  <c r="A121" l="1"/>
  <c r="M120"/>
  <c r="N120" s="1"/>
  <c r="A122" l="1"/>
  <c r="M121"/>
  <c r="N121" s="1"/>
  <c r="A123" l="1"/>
  <c r="M122"/>
  <c r="N122" s="1"/>
  <c r="A124" l="1"/>
  <c r="M123"/>
  <c r="N123" s="1"/>
  <c r="A125" l="1"/>
  <c r="M124"/>
  <c r="N124" s="1"/>
  <c r="A126" l="1"/>
  <c r="M125"/>
  <c r="N125" s="1"/>
  <c r="A127" l="1"/>
  <c r="M126"/>
  <c r="N126" s="1"/>
  <c r="A128" l="1"/>
  <c r="M127"/>
  <c r="A129" l="1"/>
  <c r="M128"/>
  <c r="N128" s="1"/>
  <c r="N127"/>
  <c r="A130" l="1"/>
  <c r="M129"/>
  <c r="A131" l="1"/>
  <c r="M130"/>
  <c r="N130" s="1"/>
  <c r="N129"/>
  <c r="A132" l="1"/>
  <c r="M131"/>
  <c r="N131" s="1"/>
  <c r="A133" l="1"/>
  <c r="M132"/>
  <c r="N132" s="1"/>
  <c r="A134" l="1"/>
  <c r="M133"/>
  <c r="N133" s="1"/>
  <c r="A135" l="1"/>
  <c r="M134"/>
  <c r="N134" s="1"/>
  <c r="A136" l="1"/>
  <c r="M135"/>
  <c r="N135" s="1"/>
  <c r="A137" l="1"/>
  <c r="M136"/>
  <c r="N136" s="1"/>
  <c r="A138" l="1"/>
  <c r="M137"/>
  <c r="N137" s="1"/>
  <c r="A139" l="1"/>
  <c r="M138"/>
  <c r="N138" s="1"/>
  <c r="A140" l="1"/>
  <c r="M139"/>
  <c r="N139" s="1"/>
  <c r="A141" l="1"/>
  <c r="N140"/>
  <c r="A142" l="1"/>
  <c r="N141"/>
  <c r="A143" l="1"/>
  <c r="M142"/>
  <c r="N142" s="1"/>
  <c r="A144" l="1"/>
  <c r="M143"/>
  <c r="N143" s="1"/>
  <c r="A145" l="1"/>
  <c r="M144"/>
  <c r="N144" s="1"/>
  <c r="A146" l="1"/>
  <c r="M145"/>
  <c r="N145" s="1"/>
  <c r="A147" l="1"/>
  <c r="M146"/>
  <c r="N146" s="1"/>
  <c r="A148" l="1"/>
  <c r="M147"/>
  <c r="N147" s="1"/>
  <c r="A149" l="1"/>
  <c r="M148"/>
  <c r="N148" s="1"/>
  <c r="A150" l="1"/>
  <c r="M149"/>
  <c r="N149" s="1"/>
  <c r="A151" l="1"/>
  <c r="M150"/>
  <c r="N150" s="1"/>
  <c r="A152" l="1"/>
  <c r="M151"/>
  <c r="N151" s="1"/>
  <c r="A153" l="1"/>
  <c r="M152"/>
  <c r="N152" s="1"/>
  <c r="A154" l="1"/>
  <c r="M153"/>
  <c r="N153" s="1"/>
  <c r="A155" l="1"/>
  <c r="M154"/>
  <c r="N154" s="1"/>
  <c r="A156" l="1"/>
  <c r="M155"/>
  <c r="N155" s="1"/>
  <c r="A157" l="1"/>
  <c r="M156"/>
  <c r="N156" s="1"/>
  <c r="A158" l="1"/>
  <c r="M157"/>
  <c r="N157" s="1"/>
  <c r="A159" l="1"/>
  <c r="M158"/>
  <c r="N158" s="1"/>
  <c r="A160" l="1"/>
  <c r="M159"/>
  <c r="N159" s="1"/>
  <c r="A161" l="1"/>
  <c r="M160"/>
  <c r="N160" s="1"/>
  <c r="A162" l="1"/>
  <c r="M161"/>
  <c r="N161" s="1"/>
  <c r="A163" l="1"/>
  <c r="M162"/>
  <c r="N162" s="1"/>
  <c r="A164" l="1"/>
  <c r="M163"/>
  <c r="A165" l="1"/>
  <c r="M164"/>
  <c r="N164" s="1"/>
  <c r="N163"/>
  <c r="A166" l="1"/>
  <c r="M165"/>
  <c r="N165"/>
  <c r="A167" l="1"/>
  <c r="M166"/>
  <c r="N166" s="1"/>
  <c r="A168" l="1"/>
  <c r="M167"/>
  <c r="N167" s="1"/>
  <c r="A169" l="1"/>
  <c r="M168"/>
  <c r="N168" s="1"/>
  <c r="A170" l="1"/>
  <c r="M169"/>
  <c r="N169" s="1"/>
  <c r="A171" l="1"/>
  <c r="M170"/>
  <c r="N170" s="1"/>
  <c r="A172" l="1"/>
  <c r="M171"/>
  <c r="N171" s="1"/>
  <c r="A173" l="1"/>
  <c r="M172"/>
  <c r="N172" s="1"/>
  <c r="A174" l="1"/>
  <c r="M173"/>
  <c r="N173" s="1"/>
  <c r="A175" l="1"/>
  <c r="M174"/>
  <c r="N174" s="1"/>
  <c r="A176" l="1"/>
  <c r="M175"/>
  <c r="N175" s="1"/>
  <c r="A177" l="1"/>
  <c r="M176"/>
  <c r="N176" s="1"/>
  <c r="A178" l="1"/>
  <c r="M177"/>
  <c r="N177" s="1"/>
  <c r="A179" l="1"/>
  <c r="M178"/>
  <c r="N178" l="1"/>
  <c r="A180"/>
  <c r="M179"/>
  <c r="N179" s="1"/>
  <c r="A181" l="1"/>
  <c r="M180"/>
  <c r="A182" l="1"/>
  <c r="M181"/>
  <c r="N181" s="1"/>
  <c r="N180"/>
  <c r="A183" l="1"/>
  <c r="M182"/>
  <c r="N182" s="1"/>
  <c r="A184" l="1"/>
  <c r="M183"/>
  <c r="N183" s="1"/>
  <c r="A185" l="1"/>
  <c r="M184"/>
  <c r="N184" s="1"/>
  <c r="A186" l="1"/>
  <c r="M185"/>
  <c r="N185" s="1"/>
  <c r="A187" l="1"/>
  <c r="M186"/>
  <c r="N186" s="1"/>
  <c r="A188" l="1"/>
  <c r="M187"/>
  <c r="A189" l="1"/>
  <c r="M188"/>
  <c r="N188" s="1"/>
  <c r="N187"/>
  <c r="A190" l="1"/>
  <c r="M189"/>
  <c r="N189" s="1"/>
  <c r="A191" l="1"/>
  <c r="M190"/>
  <c r="A192" l="1"/>
  <c r="M191"/>
  <c r="N191" s="1"/>
  <c r="N190"/>
  <c r="A193" l="1"/>
  <c r="M192"/>
  <c r="N192" s="1"/>
  <c r="A194" l="1"/>
  <c r="M193"/>
  <c r="N193" s="1"/>
  <c r="A195" l="1"/>
  <c r="M194"/>
  <c r="N194" s="1"/>
  <c r="A196" l="1"/>
  <c r="M195"/>
  <c r="N195" s="1"/>
  <c r="A197" l="1"/>
  <c r="M196"/>
  <c r="N196" s="1"/>
  <c r="A198" l="1"/>
  <c r="M197"/>
  <c r="N197" s="1"/>
  <c r="A199" l="1"/>
  <c r="M198"/>
  <c r="N198" s="1"/>
  <c r="A200" l="1"/>
  <c r="M199"/>
  <c r="N199" s="1"/>
  <c r="A201" l="1"/>
  <c r="M200"/>
  <c r="N200" s="1"/>
  <c r="A202" l="1"/>
  <c r="M201"/>
  <c r="N201" s="1"/>
  <c r="A203" l="1"/>
  <c r="M202"/>
  <c r="N202" s="1"/>
  <c r="A204" l="1"/>
  <c r="M203"/>
  <c r="N203" s="1"/>
  <c r="A205" l="1"/>
  <c r="M204"/>
  <c r="N204" s="1"/>
  <c r="A206" l="1"/>
  <c r="M205"/>
  <c r="N205" s="1"/>
  <c r="A207" l="1"/>
  <c r="M206"/>
  <c r="N206" s="1"/>
  <c r="A208" l="1"/>
  <c r="M207"/>
  <c r="N207" s="1"/>
  <c r="A209" l="1"/>
  <c r="M208"/>
  <c r="N208" l="1"/>
  <c r="A210"/>
  <c r="M209"/>
  <c r="N209" s="1"/>
  <c r="A211" l="1"/>
  <c r="M210"/>
  <c r="N210" s="1"/>
  <c r="A212" l="1"/>
  <c r="M211"/>
  <c r="N211" s="1"/>
  <c r="A213" l="1"/>
  <c r="M212"/>
  <c r="N212" s="1"/>
  <c r="A214" l="1"/>
  <c r="M213"/>
  <c r="N213" s="1"/>
  <c r="A215" l="1"/>
  <c r="M214"/>
  <c r="N214" s="1"/>
  <c r="A216" l="1"/>
  <c r="M215"/>
  <c r="N215" s="1"/>
  <c r="A217" l="1"/>
  <c r="M216"/>
  <c r="N216" s="1"/>
  <c r="A218" l="1"/>
  <c r="M217"/>
  <c r="N217" s="1"/>
  <c r="A219" l="1"/>
  <c r="M218"/>
  <c r="N218" s="1"/>
  <c r="A220" l="1"/>
  <c r="M219"/>
  <c r="N219" s="1"/>
  <c r="A221" l="1"/>
  <c r="M220"/>
  <c r="N220" s="1"/>
  <c r="A222" l="1"/>
  <c r="M221"/>
  <c r="N221" s="1"/>
  <c r="A223" l="1"/>
  <c r="M222"/>
  <c r="N222" s="1"/>
  <c r="A224" l="1"/>
  <c r="M223"/>
  <c r="N223" s="1"/>
  <c r="A225" l="1"/>
  <c r="M224"/>
  <c r="N224" s="1"/>
  <c r="A226" l="1"/>
  <c r="M225"/>
  <c r="N225" s="1"/>
  <c r="A227" l="1"/>
  <c r="M226"/>
  <c r="N226" s="1"/>
  <c r="A228" l="1"/>
  <c r="M227"/>
  <c r="N227" s="1"/>
  <c r="A229" l="1"/>
  <c r="M228"/>
  <c r="N228" s="1"/>
  <c r="A230" l="1"/>
  <c r="M229"/>
  <c r="N229" s="1"/>
  <c r="A231" l="1"/>
  <c r="M230"/>
  <c r="A232" l="1"/>
  <c r="M231"/>
  <c r="N231" s="1"/>
  <c r="N230"/>
  <c r="A233" l="1"/>
  <c r="M232"/>
  <c r="N232" s="1"/>
  <c r="A234" l="1"/>
  <c r="M233"/>
  <c r="N233" s="1"/>
  <c r="A235" l="1"/>
  <c r="M234"/>
  <c r="N234" s="1"/>
  <c r="A236" l="1"/>
  <c r="M235"/>
  <c r="N235" s="1"/>
  <c r="A237" l="1"/>
  <c r="M236"/>
  <c r="N236" s="1"/>
  <c r="A238" l="1"/>
  <c r="M237"/>
  <c r="N237" s="1"/>
  <c r="A239" l="1"/>
  <c r="M238"/>
  <c r="N238" s="1"/>
  <c r="A240" l="1"/>
  <c r="M239"/>
  <c r="N239" s="1"/>
  <c r="A241" l="1"/>
  <c r="M240"/>
  <c r="N240" s="1"/>
  <c r="A242" l="1"/>
  <c r="M241"/>
  <c r="N241" s="1"/>
  <c r="A243" l="1"/>
  <c r="M242"/>
  <c r="N242" s="1"/>
  <c r="A244" l="1"/>
  <c r="M243"/>
  <c r="N243" s="1"/>
  <c r="A245" l="1"/>
  <c r="M244"/>
  <c r="A246" l="1"/>
  <c r="M245"/>
  <c r="N245" s="1"/>
  <c r="N244"/>
  <c r="A247" l="1"/>
  <c r="M246"/>
  <c r="N246" s="1"/>
  <c r="A248" l="1"/>
  <c r="M247"/>
  <c r="N247" s="1"/>
  <c r="A249" l="1"/>
  <c r="M248"/>
  <c r="N248" s="1"/>
  <c r="A250" l="1"/>
  <c r="M249"/>
  <c r="N249" s="1"/>
  <c r="A251" l="1"/>
  <c r="M250"/>
  <c r="N250" s="1"/>
  <c r="A252" l="1"/>
  <c r="M251"/>
  <c r="N251" s="1"/>
  <c r="A253" l="1"/>
  <c r="M252"/>
  <c r="N252" s="1"/>
  <c r="A254" l="1"/>
  <c r="M253"/>
  <c r="N253" s="1"/>
  <c r="A255" l="1"/>
  <c r="M254"/>
  <c r="N254" s="1"/>
  <c r="A256" l="1"/>
  <c r="M255"/>
  <c r="A257" l="1"/>
  <c r="M256"/>
  <c r="N256" s="1"/>
  <c r="N255"/>
  <c r="A258" l="1"/>
  <c r="M257"/>
  <c r="N257"/>
  <c r="A259" l="1"/>
  <c r="M258"/>
  <c r="N258" s="1"/>
  <c r="A260" l="1"/>
  <c r="M259"/>
  <c r="N259" s="1"/>
  <c r="A261" l="1"/>
  <c r="M260"/>
  <c r="N260" s="1"/>
  <c r="A262" l="1"/>
  <c r="M261"/>
  <c r="N261" s="1"/>
  <c r="A263" l="1"/>
  <c r="M262"/>
  <c r="N262" s="1"/>
  <c r="A264" l="1"/>
  <c r="M263"/>
  <c r="N263" s="1"/>
  <c r="A265" l="1"/>
  <c r="M264"/>
  <c r="N264" s="1"/>
  <c r="A266" l="1"/>
  <c r="M265"/>
  <c r="N265" s="1"/>
  <c r="A267" l="1"/>
  <c r="M266"/>
  <c r="N266" s="1"/>
  <c r="A268" l="1"/>
  <c r="M267"/>
  <c r="N267" s="1"/>
  <c r="A269" l="1"/>
  <c r="M268"/>
  <c r="N268" s="1"/>
  <c r="A270" l="1"/>
  <c r="M269"/>
  <c r="A271" l="1"/>
  <c r="M270"/>
  <c r="N270" s="1"/>
  <c r="N269"/>
  <c r="A272" l="1"/>
  <c r="M271"/>
  <c r="N271" s="1"/>
  <c r="A273" l="1"/>
  <c r="M272"/>
  <c r="N272" s="1"/>
  <c r="A274" l="1"/>
  <c r="M273"/>
  <c r="N273" s="1"/>
  <c r="A275" l="1"/>
  <c r="M274"/>
  <c r="N274" s="1"/>
  <c r="A276" l="1"/>
  <c r="M275"/>
  <c r="A277" l="1"/>
  <c r="M276"/>
  <c r="N276" s="1"/>
  <c r="N275"/>
  <c r="A278" l="1"/>
  <c r="M277"/>
  <c r="N277" s="1"/>
  <c r="A279" l="1"/>
  <c r="M278"/>
  <c r="N278" s="1"/>
  <c r="A280" l="1"/>
  <c r="M279"/>
  <c r="N279" s="1"/>
  <c r="A281" l="1"/>
  <c r="M280"/>
  <c r="N280" s="1"/>
  <c r="A282" l="1"/>
  <c r="M281"/>
  <c r="N281" s="1"/>
  <c r="A283" l="1"/>
  <c r="M282"/>
  <c r="N282" s="1"/>
  <c r="A284" l="1"/>
  <c r="M283"/>
  <c r="N283" s="1"/>
  <c r="A285" l="1"/>
  <c r="M284"/>
  <c r="A286" l="1"/>
  <c r="M285"/>
  <c r="N284"/>
  <c r="A287" l="1"/>
  <c r="M286"/>
  <c r="N286" s="1"/>
  <c r="N285"/>
  <c r="A288" l="1"/>
  <c r="M287"/>
  <c r="N287" s="1"/>
  <c r="A289" l="1"/>
  <c r="M288"/>
  <c r="N288" s="1"/>
  <c r="A290" l="1"/>
  <c r="M289"/>
  <c r="N289" s="1"/>
  <c r="A291" l="1"/>
  <c r="M290"/>
  <c r="N290" s="1"/>
  <c r="A292" l="1"/>
  <c r="M291"/>
  <c r="N291" s="1"/>
  <c r="A293" l="1"/>
  <c r="M292"/>
  <c r="N292" s="1"/>
  <c r="A294" l="1"/>
  <c r="M293"/>
  <c r="N293" s="1"/>
  <c r="A295" l="1"/>
  <c r="M294"/>
  <c r="N294" s="1"/>
  <c r="A296" l="1"/>
  <c r="M295"/>
  <c r="N295" s="1"/>
  <c r="A297" l="1"/>
  <c r="M296"/>
  <c r="N296" s="1"/>
  <c r="A298" l="1"/>
  <c r="M297"/>
  <c r="N297" s="1"/>
  <c r="A299" l="1"/>
  <c r="M298"/>
  <c r="N298" s="1"/>
  <c r="A300" l="1"/>
  <c r="M299"/>
  <c r="N299" s="1"/>
  <c r="A301" l="1"/>
  <c r="M300"/>
  <c r="N300" s="1"/>
  <c r="A302" l="1"/>
  <c r="M301"/>
  <c r="N301" s="1"/>
  <c r="A303" l="1"/>
  <c r="M302"/>
  <c r="N302" s="1"/>
  <c r="A304" l="1"/>
  <c r="M303"/>
  <c r="N303" s="1"/>
  <c r="A305" l="1"/>
  <c r="M304"/>
  <c r="A306" l="1"/>
  <c r="M305"/>
  <c r="N305" s="1"/>
  <c r="N304"/>
  <c r="A307" l="1"/>
  <c r="M306"/>
  <c r="N306" s="1"/>
  <c r="A308" l="1"/>
  <c r="M307"/>
  <c r="N307" s="1"/>
  <c r="A309" l="1"/>
  <c r="M308"/>
  <c r="N308" s="1"/>
  <c r="A310" l="1"/>
  <c r="M309"/>
  <c r="N309" s="1"/>
  <c r="A311" l="1"/>
  <c r="M310"/>
  <c r="N310" s="1"/>
  <c r="A312" l="1"/>
  <c r="M311"/>
  <c r="N311" s="1"/>
  <c r="A313" l="1"/>
  <c r="M312"/>
  <c r="N312" s="1"/>
  <c r="A314" l="1"/>
  <c r="M313"/>
  <c r="N313" s="1"/>
  <c r="A315" l="1"/>
  <c r="M314"/>
  <c r="N314" s="1"/>
  <c r="A316" l="1"/>
  <c r="M315"/>
  <c r="N315" s="1"/>
  <c r="A317" l="1"/>
  <c r="M316"/>
  <c r="N316" s="1"/>
  <c r="A318" l="1"/>
  <c r="M317"/>
  <c r="N317" s="1"/>
  <c r="A319" l="1"/>
  <c r="M318"/>
  <c r="A320" l="1"/>
  <c r="M319"/>
  <c r="N319" s="1"/>
  <c r="N318"/>
  <c r="A321" l="1"/>
  <c r="M320"/>
  <c r="N320" l="1"/>
  <c r="A322"/>
  <c r="M321"/>
  <c r="N321" s="1"/>
  <c r="A323" l="1"/>
  <c r="M322"/>
  <c r="N322" s="1"/>
  <c r="A324" l="1"/>
  <c r="M323"/>
  <c r="N323" s="1"/>
  <c r="A325" l="1"/>
  <c r="M324"/>
  <c r="N324" s="1"/>
  <c r="A326" l="1"/>
  <c r="M325"/>
  <c r="A327" l="1"/>
  <c r="M326"/>
  <c r="N326" s="1"/>
  <c r="N325"/>
  <c r="A328" l="1"/>
  <c r="M327"/>
  <c r="N327" s="1"/>
  <c r="A329" l="1"/>
  <c r="M328"/>
  <c r="N328" s="1"/>
  <c r="A330" l="1"/>
  <c r="M329"/>
  <c r="N329" s="1"/>
  <c r="A331" l="1"/>
  <c r="M330"/>
  <c r="N330" s="1"/>
  <c r="A332" l="1"/>
  <c r="M331"/>
  <c r="N331" s="1"/>
  <c r="A333" l="1"/>
  <c r="M332"/>
  <c r="N332" s="1"/>
  <c r="A334" l="1"/>
  <c r="M333"/>
  <c r="N333" s="1"/>
  <c r="M334" l="1"/>
  <c r="N334" s="1"/>
  <c r="A336" l="1"/>
  <c r="N335"/>
  <c r="N336" l="1"/>
  <c r="A337"/>
  <c r="M336"/>
  <c r="A338" l="1"/>
  <c r="M337"/>
  <c r="N337" l="1"/>
  <c r="A339"/>
  <c r="M338"/>
  <c r="N338" s="1"/>
  <c r="A340" l="1"/>
  <c r="M339"/>
  <c r="N339" l="1"/>
  <c r="A341"/>
  <c r="M340"/>
  <c r="N340" s="1"/>
  <c r="N341" l="1"/>
  <c r="M341"/>
  <c r="A342"/>
  <c r="A343" l="1"/>
  <c r="M342"/>
  <c r="N342" s="1"/>
  <c r="A344" l="1"/>
  <c r="M343"/>
  <c r="N343" l="1"/>
  <c r="A345"/>
  <c r="M344"/>
  <c r="N344" s="1"/>
  <c r="A346" l="1"/>
  <c r="M345"/>
  <c r="N345" s="1"/>
  <c r="A347" l="1"/>
  <c r="M346"/>
  <c r="N346" s="1"/>
  <c r="A348" l="1"/>
  <c r="M347"/>
  <c r="N347" s="1"/>
  <c r="M348" l="1"/>
  <c r="N348" s="1"/>
  <c r="A349"/>
  <c r="M349" l="1"/>
  <c r="N349" s="1"/>
  <c r="A350"/>
  <c r="A351" l="1"/>
  <c r="M350"/>
  <c r="N350" s="1"/>
  <c r="A352" l="1"/>
  <c r="M351"/>
  <c r="N351" l="1"/>
  <c r="A353"/>
  <c r="M352"/>
  <c r="N352" s="1"/>
  <c r="A354" l="1"/>
  <c r="M353"/>
  <c r="N353" s="1"/>
  <c r="A355" l="1"/>
  <c r="M354"/>
  <c r="N354" s="1"/>
  <c r="A356" l="1"/>
  <c r="M355"/>
  <c r="N355" l="1"/>
  <c r="A357"/>
  <c r="M356"/>
  <c r="N356" s="1"/>
  <c r="A358" l="1"/>
  <c r="M357"/>
  <c r="N357" s="1"/>
  <c r="A359" l="1"/>
  <c r="M358"/>
  <c r="N358" s="1"/>
  <c r="A360" l="1"/>
  <c r="M359"/>
  <c r="N359" s="1"/>
  <c r="A361" l="1"/>
  <c r="M360"/>
  <c r="N360" s="1"/>
  <c r="A362" l="1"/>
  <c r="M361"/>
  <c r="N361" s="1"/>
  <c r="A363" l="1"/>
  <c r="M362"/>
  <c r="N362" l="1"/>
  <c r="A364"/>
  <c r="M363"/>
  <c r="N363" s="1"/>
  <c r="A365" l="1"/>
  <c r="M364"/>
  <c r="N364" s="1"/>
  <c r="A366" l="1"/>
  <c r="M365"/>
  <c r="N365" s="1"/>
  <c r="A367" l="1"/>
  <c r="M366"/>
  <c r="N366" s="1"/>
  <c r="A368" l="1"/>
  <c r="N367"/>
  <c r="M367"/>
  <c r="A369" l="1"/>
  <c r="M368"/>
  <c r="N368" s="1"/>
  <c r="A370" l="1"/>
  <c r="M369"/>
  <c r="N369" s="1"/>
  <c r="A371" l="1"/>
  <c r="M370"/>
  <c r="N370" s="1"/>
  <c r="A372" l="1"/>
  <c r="M371"/>
  <c r="N371" l="1"/>
  <c r="A373"/>
  <c r="M372"/>
  <c r="N372" s="1"/>
  <c r="A374" l="1"/>
  <c r="M373"/>
  <c r="N373" s="1"/>
  <c r="A375" l="1"/>
  <c r="M374"/>
  <c r="N374" s="1"/>
  <c r="A376" l="1"/>
  <c r="M375"/>
  <c r="N375" s="1"/>
  <c r="A377" l="1"/>
  <c r="M376"/>
  <c r="N376" s="1"/>
  <c r="A378" l="1"/>
  <c r="M377"/>
  <c r="N377" s="1"/>
  <c r="A379" l="1"/>
  <c r="M378"/>
  <c r="N378" s="1"/>
  <c r="A380" l="1"/>
  <c r="M379"/>
  <c r="N379" l="1"/>
  <c r="A381"/>
  <c r="M380"/>
  <c r="N380" s="1"/>
  <c r="A382" l="1"/>
  <c r="M381"/>
  <c r="N381" l="1"/>
  <c r="A383"/>
  <c r="M382"/>
  <c r="N382" s="1"/>
  <c r="A384" l="1"/>
  <c r="M383"/>
  <c r="N383" s="1"/>
  <c r="A385" l="1"/>
  <c r="M384"/>
  <c r="N384" s="1"/>
  <c r="A386" l="1"/>
  <c r="M385"/>
  <c r="N385" s="1"/>
  <c r="A387" l="1"/>
  <c r="M386"/>
  <c r="N386" l="1"/>
  <c r="A388"/>
  <c r="M387"/>
  <c r="N387" s="1"/>
  <c r="A389" l="1"/>
  <c r="M388"/>
  <c r="N388" l="1"/>
  <c r="A390"/>
  <c r="M389"/>
  <c r="N389" s="1"/>
  <c r="A391" l="1"/>
  <c r="M390"/>
  <c r="N390" s="1"/>
  <c r="A392" l="1"/>
  <c r="M391"/>
  <c r="N391" s="1"/>
  <c r="A393" l="1"/>
  <c r="M392"/>
  <c r="N392" s="1"/>
  <c r="A394" l="1"/>
  <c r="M393"/>
  <c r="N393" l="1"/>
  <c r="A395"/>
  <c r="M394"/>
  <c r="N394" s="1"/>
  <c r="A396" l="1"/>
  <c r="M395"/>
  <c r="N395" s="1"/>
  <c r="A397" l="1"/>
  <c r="N396"/>
  <c r="A398" l="1"/>
  <c r="M397"/>
  <c r="N397" s="1"/>
  <c r="A399" l="1"/>
  <c r="M398"/>
  <c r="N398" s="1"/>
  <c r="A400" l="1"/>
  <c r="M399"/>
  <c r="N399" s="1"/>
  <c r="A401" l="1"/>
  <c r="M400"/>
  <c r="N400" s="1"/>
  <c r="A402" l="1"/>
  <c r="M401"/>
  <c r="N401" s="1"/>
  <c r="A403" l="1"/>
  <c r="M402"/>
  <c r="N402" s="1"/>
  <c r="A404" l="1"/>
  <c r="M403"/>
  <c r="N403" l="1"/>
  <c r="A405"/>
  <c r="M404"/>
  <c r="N404" s="1"/>
  <c r="A406" l="1"/>
  <c r="M405"/>
  <c r="N405" s="1"/>
  <c r="A407" l="1"/>
  <c r="M406"/>
  <c r="N406" s="1"/>
  <c r="A408" l="1"/>
  <c r="M407"/>
  <c r="N407" s="1"/>
  <c r="A409" l="1"/>
  <c r="M408"/>
  <c r="N408" s="1"/>
  <c r="A410" l="1"/>
  <c r="M409"/>
  <c r="N409" s="1"/>
  <c r="A411" l="1"/>
  <c r="M410"/>
  <c r="N410" s="1"/>
  <c r="A412" l="1"/>
  <c r="M411"/>
  <c r="N411" l="1"/>
  <c r="A413"/>
  <c r="M412"/>
  <c r="N412" s="1"/>
  <c r="A414" l="1"/>
  <c r="M413"/>
  <c r="N413" l="1"/>
  <c r="A415"/>
  <c r="M414"/>
  <c r="N414" s="1"/>
  <c r="A416" l="1"/>
  <c r="M415"/>
  <c r="N415" s="1"/>
  <c r="A417" l="1"/>
  <c r="M416"/>
  <c r="N416" s="1"/>
  <c r="A418" l="1"/>
  <c r="M417"/>
  <c r="N417" s="1"/>
  <c r="A419" l="1"/>
  <c r="M418"/>
  <c r="N418" l="1"/>
  <c r="A420"/>
  <c r="M419"/>
  <c r="N419" s="1"/>
  <c r="A421" l="1"/>
  <c r="M420"/>
  <c r="N420" l="1"/>
  <c r="A422"/>
  <c r="M421"/>
  <c r="N421" s="1"/>
  <c r="A423" l="1"/>
  <c r="M422"/>
  <c r="N422" l="1"/>
  <c r="A424"/>
  <c r="M423"/>
  <c r="N423" s="1"/>
  <c r="A425" l="1"/>
  <c r="M424"/>
  <c r="N424" s="1"/>
  <c r="A426" l="1"/>
  <c r="M425"/>
  <c r="N425" l="1"/>
  <c r="A427"/>
  <c r="M426"/>
  <c r="N426" s="1"/>
  <c r="A428" l="1"/>
  <c r="M427"/>
  <c r="N427" s="1"/>
  <c r="A429" l="1"/>
  <c r="M428"/>
  <c r="N428" s="1"/>
  <c r="A430" l="1"/>
  <c r="M429"/>
  <c r="N429" s="1"/>
  <c r="A431" l="1"/>
  <c r="M430"/>
  <c r="N430" s="1"/>
  <c r="A432" l="1"/>
  <c r="M431"/>
  <c r="N431" s="1"/>
  <c r="A433" l="1"/>
  <c r="M432"/>
  <c r="N432" s="1"/>
  <c r="A434" l="1"/>
  <c r="M433"/>
  <c r="N433" s="1"/>
  <c r="A435" l="1"/>
  <c r="M434"/>
  <c r="N434" s="1"/>
  <c r="A436" l="1"/>
  <c r="M435"/>
  <c r="N435" l="1"/>
  <c r="A437"/>
  <c r="M436"/>
  <c r="N436" s="1"/>
  <c r="A438" l="1"/>
  <c r="M437"/>
  <c r="N437" l="1"/>
  <c r="A439"/>
  <c r="M438"/>
  <c r="N438" s="1"/>
  <c r="A440" l="1"/>
  <c r="M439"/>
  <c r="N439" s="1"/>
  <c r="A441" l="1"/>
  <c r="M440"/>
  <c r="N440" s="1"/>
  <c r="A442" l="1"/>
  <c r="M441"/>
  <c r="N441" l="1"/>
  <c r="A443"/>
  <c r="M442"/>
  <c r="N442" s="1"/>
  <c r="A444" l="1"/>
  <c r="M443"/>
  <c r="N443" s="1"/>
  <c r="A445" l="1"/>
  <c r="M444"/>
  <c r="N444" s="1"/>
  <c r="A446" l="1"/>
  <c r="M445"/>
  <c r="O444" l="1"/>
  <c r="R444" s="1"/>
  <c r="N445"/>
  <c r="O442"/>
  <c r="R442" s="1"/>
  <c r="O440"/>
  <c r="R440" s="1"/>
  <c r="A447"/>
  <c r="M446"/>
  <c r="N446" s="1"/>
  <c r="O335" l="1"/>
  <c r="R335" s="1"/>
  <c r="O337"/>
  <c r="R337" s="1"/>
  <c r="O341"/>
  <c r="R341" s="1"/>
  <c r="O345"/>
  <c r="R345" s="1"/>
  <c r="O347"/>
  <c r="R347" s="1"/>
  <c r="O348"/>
  <c r="R348" s="1"/>
  <c r="O351"/>
  <c r="R351" s="1"/>
  <c r="O350"/>
  <c r="R350" s="1"/>
  <c r="O352"/>
  <c r="R352" s="1"/>
  <c r="O355"/>
  <c r="R355" s="1"/>
  <c r="O358"/>
  <c r="R358" s="1"/>
  <c r="O359"/>
  <c r="R359" s="1"/>
  <c r="O366"/>
  <c r="R366" s="1"/>
  <c r="O363"/>
  <c r="R363" s="1"/>
  <c r="O369"/>
  <c r="R369" s="1"/>
  <c r="O374"/>
  <c r="R374" s="1"/>
  <c r="O372"/>
  <c r="R372" s="1"/>
  <c r="O377"/>
  <c r="R377" s="1"/>
  <c r="O382"/>
  <c r="R382" s="1"/>
  <c r="O384"/>
  <c r="R384" s="1"/>
  <c r="O386"/>
  <c r="R386" s="1"/>
  <c r="O387"/>
  <c r="R387" s="1"/>
  <c r="O390"/>
  <c r="R390" s="1"/>
  <c r="O389"/>
  <c r="R389" s="1"/>
  <c r="O395"/>
  <c r="R395" s="1"/>
  <c r="O398"/>
  <c r="R398" s="1"/>
  <c r="O401"/>
  <c r="R401" s="1"/>
  <c r="O404"/>
  <c r="R404" s="1"/>
  <c r="O408"/>
  <c r="R408" s="1"/>
  <c r="O406"/>
  <c r="R406" s="1"/>
  <c r="O409"/>
  <c r="R409" s="1"/>
  <c r="O414"/>
  <c r="R414" s="1"/>
  <c r="O415"/>
  <c r="R415" s="1"/>
  <c r="O420"/>
  <c r="R420" s="1"/>
  <c r="O423"/>
  <c r="R423" s="1"/>
  <c r="O429"/>
  <c r="R429" s="1"/>
  <c r="O427"/>
  <c r="R427" s="1"/>
  <c r="O430"/>
  <c r="R430" s="1"/>
  <c r="O428"/>
  <c r="R428" s="1"/>
  <c r="O433"/>
  <c r="R433" s="1"/>
  <c r="O438"/>
  <c r="R438" s="1"/>
  <c r="M447"/>
  <c r="N447"/>
  <c r="N1520" s="1"/>
  <c r="O9"/>
  <c r="R9" s="1"/>
  <c r="O17"/>
  <c r="R17" s="1"/>
  <c r="O14"/>
  <c r="R14" s="1"/>
  <c r="O8"/>
  <c r="R8" s="1"/>
  <c r="O23"/>
  <c r="R23" s="1"/>
  <c r="O26"/>
  <c r="R26" s="1"/>
  <c r="O29"/>
  <c r="R29" s="1"/>
  <c r="O31"/>
  <c r="R31" s="1"/>
  <c r="O33"/>
  <c r="R33" s="1"/>
  <c r="O35"/>
  <c r="R35" s="1"/>
  <c r="O36"/>
  <c r="R36" s="1"/>
  <c r="O39"/>
  <c r="R39" s="1"/>
  <c r="O41"/>
  <c r="R41" s="1"/>
  <c r="O44"/>
  <c r="R44" s="1"/>
  <c r="O46"/>
  <c r="R46" s="1"/>
  <c r="O49"/>
  <c r="R49" s="1"/>
  <c r="O50"/>
  <c r="R50" s="1"/>
  <c r="O55"/>
  <c r="R55" s="1"/>
  <c r="O57"/>
  <c r="R57" s="1"/>
  <c r="O60"/>
  <c r="R60" s="1"/>
  <c r="O65"/>
  <c r="R65" s="1"/>
  <c r="O68"/>
  <c r="R68" s="1"/>
  <c r="O73"/>
  <c r="R73" s="1"/>
  <c r="O75"/>
  <c r="R75" s="1"/>
  <c r="O78"/>
  <c r="R78" s="1"/>
  <c r="O81"/>
  <c r="R81" s="1"/>
  <c r="O84"/>
  <c r="R84" s="1"/>
  <c r="O91"/>
  <c r="R91" s="1"/>
  <c r="O93"/>
  <c r="R93" s="1"/>
  <c r="O94"/>
  <c r="R94" s="1"/>
  <c r="O96"/>
  <c r="R96" s="1"/>
  <c r="O99"/>
  <c r="R99" s="1"/>
  <c r="O101"/>
  <c r="R101" s="1"/>
  <c r="O104"/>
  <c r="R104" s="1"/>
  <c r="O107"/>
  <c r="R107" s="1"/>
  <c r="O110"/>
  <c r="R110" s="1"/>
  <c r="O114"/>
  <c r="R114" s="1"/>
  <c r="O118"/>
  <c r="R118" s="1"/>
  <c r="O122"/>
  <c r="R122" s="1"/>
  <c r="O125"/>
  <c r="R125" s="1"/>
  <c r="O128"/>
  <c r="R128" s="1"/>
  <c r="O132"/>
  <c r="R132" s="1"/>
  <c r="O136"/>
  <c r="R136" s="1"/>
  <c r="O137"/>
  <c r="R137" s="1"/>
  <c r="O140"/>
  <c r="R140" s="1"/>
  <c r="O142"/>
  <c r="R142" s="1"/>
  <c r="O144"/>
  <c r="R144" s="1"/>
  <c r="O146"/>
  <c r="R146" s="1"/>
  <c r="O149"/>
  <c r="R149" s="1"/>
  <c r="O151"/>
  <c r="R151" s="1"/>
  <c r="O153"/>
  <c r="R153" s="1"/>
  <c r="O155"/>
  <c r="R155" s="1"/>
  <c r="O156"/>
  <c r="O158"/>
  <c r="R158" s="1"/>
  <c r="O157"/>
  <c r="R157" s="1"/>
  <c r="O161"/>
  <c r="R161" s="1"/>
  <c r="O163"/>
  <c r="R163" s="1"/>
  <c r="O166"/>
  <c r="R166" s="1"/>
  <c r="O168"/>
  <c r="R168" s="1"/>
  <c r="O171"/>
  <c r="R171" s="1"/>
  <c r="O175"/>
  <c r="R175" s="1"/>
  <c r="O176"/>
  <c r="R176" s="1"/>
  <c r="O177"/>
  <c r="R177" s="1"/>
  <c r="O183"/>
  <c r="R183" s="1"/>
  <c r="O188"/>
  <c r="R188" s="1"/>
  <c r="O203"/>
  <c r="R203" s="1"/>
  <c r="O204"/>
  <c r="R204" s="1"/>
  <c r="O206"/>
  <c r="R206" s="1"/>
  <c r="O209"/>
  <c r="R209" s="1"/>
  <c r="O215"/>
  <c r="R215" s="1"/>
  <c r="O219"/>
  <c r="R219" s="1"/>
  <c r="O218"/>
  <c r="R218" s="1"/>
  <c r="O222"/>
  <c r="R222" s="1"/>
  <c r="O224"/>
  <c r="R224" s="1"/>
  <c r="O225"/>
  <c r="R225" s="1"/>
  <c r="O226"/>
  <c r="R226" s="1"/>
  <c r="O229"/>
  <c r="R229" s="1"/>
  <c r="O234"/>
  <c r="R234" s="1"/>
  <c r="O237"/>
  <c r="R237" s="1"/>
  <c r="O238"/>
  <c r="R238" s="1"/>
  <c r="O240"/>
  <c r="R240" s="1"/>
  <c r="O242"/>
  <c r="R242" s="1"/>
  <c r="O245"/>
  <c r="R245" s="1"/>
  <c r="O248"/>
  <c r="R248" s="1"/>
  <c r="O246"/>
  <c r="R246" s="1"/>
  <c r="O251"/>
  <c r="R251" s="1"/>
  <c r="O261"/>
  <c r="R261" s="1"/>
  <c r="O264"/>
  <c r="R264" s="1"/>
  <c r="O267"/>
  <c r="R267" s="1"/>
  <c r="O270"/>
  <c r="R270" s="1"/>
  <c r="O271"/>
  <c r="R271" s="1"/>
  <c r="O278"/>
  <c r="R278" s="1"/>
  <c r="O282"/>
  <c r="R282" s="1"/>
  <c r="O286"/>
  <c r="R286" s="1"/>
  <c r="O291"/>
  <c r="R291" s="1"/>
  <c r="O289"/>
  <c r="R289" s="1"/>
  <c r="O294"/>
  <c r="R294" s="1"/>
  <c r="O295"/>
  <c r="R295" s="1"/>
  <c r="O301"/>
  <c r="R301" s="1"/>
  <c r="O306"/>
  <c r="R306" s="1"/>
  <c r="O315"/>
  <c r="R315" s="1"/>
  <c r="O316"/>
  <c r="R316" s="1"/>
  <c r="O321"/>
  <c r="R321" s="1"/>
  <c r="O323"/>
  <c r="R323" s="1"/>
  <c r="O325"/>
  <c r="R325" s="1"/>
  <c r="O256"/>
  <c r="R256" s="1"/>
  <c r="O327"/>
  <c r="R327" s="1"/>
  <c r="O310"/>
  <c r="R310" s="1"/>
  <c r="O296"/>
  <c r="R296" s="1"/>
  <c r="O272"/>
  <c r="R272" s="1"/>
  <c r="O210"/>
  <c r="R210" s="1"/>
  <c r="O193"/>
  <c r="R193" s="1"/>
  <c r="O85"/>
  <c r="R85" s="1"/>
  <c r="O236"/>
  <c r="R236" s="1"/>
  <c r="A5"/>
  <c r="M5"/>
  <c r="N5"/>
  <c r="A6"/>
  <c r="M6"/>
  <c r="N6"/>
  <c r="A7"/>
  <c r="M7"/>
  <c r="N7"/>
  <c r="O2"/>
  <c r="R2" s="1"/>
  <c r="O5"/>
  <c r="R5" s="1"/>
  <c r="M1520"/>
  <c r="N51" i="3"/>
  <c r="O51" s="1"/>
  <c r="O52" s="1"/>
  <c r="N52"/>
  <c r="P52" s="1"/>
  <c r="N53"/>
  <c r="P53" s="1"/>
  <c r="N54"/>
  <c r="P54" s="1"/>
  <c r="N55"/>
  <c r="P55" s="1"/>
  <c r="N56"/>
  <c r="P56" s="1"/>
  <c r="N57"/>
  <c r="P57" s="1"/>
  <c r="N58"/>
  <c r="P58" s="1"/>
  <c r="N59"/>
  <c r="P59" s="1"/>
  <c r="N60"/>
  <c r="P60" s="1"/>
  <c r="N61"/>
  <c r="P61" s="1"/>
  <c r="N62"/>
  <c r="P62" s="1"/>
  <c r="N63"/>
  <c r="P63" s="1"/>
  <c r="N64"/>
  <c r="P64" s="1"/>
  <c r="O446" i="4" l="1"/>
  <c r="R446" s="1"/>
  <c r="P51" i="3"/>
  <c r="O53"/>
  <c r="O54" s="1"/>
  <c r="O55" s="1"/>
  <c r="O56" s="1"/>
  <c r="O57" s="1"/>
  <c r="O58" s="1"/>
  <c r="O59" s="1"/>
  <c r="O60" s="1"/>
  <c r="O61" s="1"/>
  <c r="O62" s="1"/>
  <c r="O63" s="1"/>
  <c r="O64" s="1"/>
  <c r="K12"/>
  <c r="O1520" i="4" l="1"/>
  <c r="R1520" s="1"/>
  <c r="B4" i="6"/>
  <c r="Q50" i="3"/>
  <c r="Q57" l="1"/>
  <c r="R57" s="1"/>
  <c r="U56"/>
  <c r="Q51"/>
  <c r="R51" s="1"/>
  <c r="Q61"/>
  <c r="R61" s="1"/>
  <c r="Q58"/>
  <c r="R58" s="1"/>
  <c r="Q54"/>
  <c r="R54" s="1"/>
  <c r="Q56"/>
  <c r="R56" s="1"/>
  <c r="Q62"/>
  <c r="R62" s="1"/>
  <c r="Q59"/>
  <c r="R59" s="1"/>
  <c r="Q53"/>
  <c r="R53" s="1"/>
  <c r="Q63"/>
  <c r="R63" s="1"/>
  <c r="Q52"/>
  <c r="R52" s="1"/>
  <c r="Q55"/>
  <c r="R55" s="1"/>
  <c r="Q60"/>
  <c r="R60" s="1"/>
  <c r="G13" s="1"/>
  <c r="Q64"/>
  <c r="R64" s="1"/>
  <c r="U61" l="1"/>
  <c r="U51"/>
  <c r="U63"/>
  <c r="U60"/>
  <c r="U52"/>
  <c r="U62"/>
  <c r="U58"/>
  <c r="U55"/>
  <c r="U53"/>
  <c r="U54"/>
  <c r="U64"/>
  <c r="U59"/>
  <c r="Y10"/>
  <c r="Z10" s="1"/>
  <c r="AG10"/>
  <c r="AH10" s="1"/>
  <c r="D10"/>
  <c r="E10" s="1"/>
  <c r="U57"/>
  <c r="D6" l="1"/>
  <c r="E6" s="1"/>
  <c r="Y6"/>
  <c r="Z6" s="1"/>
  <c r="AG6"/>
  <c r="AH6" s="1"/>
  <c r="D9"/>
  <c r="E9" s="1"/>
  <c r="Y9"/>
  <c r="Z9" s="1"/>
  <c r="AG9"/>
  <c r="AH9" s="1"/>
  <c r="D11"/>
  <c r="Y11"/>
  <c r="Z11" s="1"/>
  <c r="AG11"/>
  <c r="AH11" s="1"/>
  <c r="AG7"/>
  <c r="AH7" s="1"/>
  <c r="Y7"/>
  <c r="Z7" s="1"/>
  <c r="D7"/>
  <c r="E7" s="1"/>
  <c r="D12"/>
  <c r="E12" s="1"/>
  <c r="AG12"/>
  <c r="AH12" s="1"/>
  <c r="Y12"/>
  <c r="Z12" s="1"/>
  <c r="Y8"/>
  <c r="Z8" s="1"/>
  <c r="AG8"/>
  <c r="AH8" s="1"/>
  <c r="D8"/>
  <c r="E8" s="1"/>
  <c r="E11" l="1"/>
  <c r="G12"/>
</calcChain>
</file>

<file path=xl/sharedStrings.xml><?xml version="1.0" encoding="utf-8"?>
<sst xmlns="http://schemas.openxmlformats.org/spreadsheetml/2006/main" count="2326" uniqueCount="1382">
  <si>
    <t>Total</t>
  </si>
  <si>
    <t>DATE:</t>
  </si>
  <si>
    <t>INVOICE #</t>
  </si>
  <si>
    <t>QTY</t>
  </si>
  <si>
    <t>DESCRIPTION</t>
  </si>
  <si>
    <t>UNIT PRICE</t>
  </si>
  <si>
    <t>TOTAL</t>
  </si>
  <si>
    <t>If you have any questions concerning this invoice, please contact:</t>
  </si>
  <si>
    <t>Louis Yip, Tel: 07887 930 308</t>
    <phoneticPr fontId="0" type="noConversion"/>
  </si>
  <si>
    <t>THANK YOU FOR YOUR BUSINESS</t>
  </si>
  <si>
    <t>ITEM #</t>
    <phoneticPr fontId="6" type="noConversion"/>
  </si>
  <si>
    <t>Sub_Total</t>
    <phoneticPr fontId="6" type="noConversion"/>
  </si>
  <si>
    <r>
      <t xml:space="preserve">Make all cheques payable to </t>
    </r>
    <r>
      <rPr>
        <b/>
        <sz val="12"/>
        <rFont val="Arial"/>
        <family val="2"/>
      </rPr>
      <t>"CHI INTERNATIONAL LTD"</t>
    </r>
    <phoneticPr fontId="6" type="noConversion"/>
  </si>
  <si>
    <t>Delivery Address:</t>
    <phoneticPr fontId="6" type="noConversion"/>
  </si>
  <si>
    <t>Deposit</t>
    <phoneticPr fontId="6" type="noConversion"/>
  </si>
  <si>
    <t>Balance</t>
    <phoneticPr fontId="6" type="noConversion"/>
  </si>
  <si>
    <t>e-mail: info@chi-calendar.com</t>
    <phoneticPr fontId="0" type="noConversion"/>
  </si>
  <si>
    <t>Deposit paid when order confirmation. Balance paid in full within 30 days upon goods received.</t>
    <phoneticPr fontId="6" type="noConversion"/>
  </si>
  <si>
    <t xml:space="preserve"> </t>
  </si>
  <si>
    <t>Address:</t>
  </si>
  <si>
    <t>Post Code</t>
  </si>
  <si>
    <t>Invoice No.</t>
  </si>
  <si>
    <t>Company Name</t>
  </si>
  <si>
    <t>Area:</t>
  </si>
  <si>
    <t>Invoice Date</t>
  </si>
  <si>
    <t>Invoice Total:</t>
  </si>
  <si>
    <t>Paid:</t>
  </si>
  <si>
    <t>Balance:</t>
  </si>
  <si>
    <t>Contact:</t>
  </si>
  <si>
    <t>Tel:</t>
  </si>
  <si>
    <t>Item No.</t>
  </si>
  <si>
    <t>HS-01</t>
  </si>
  <si>
    <t>HS-02</t>
  </si>
  <si>
    <t>HS-03</t>
  </si>
  <si>
    <t>HS-04</t>
  </si>
  <si>
    <t>HS-05</t>
  </si>
  <si>
    <t>HS-06</t>
  </si>
  <si>
    <t>HS-08</t>
  </si>
  <si>
    <t>HS-09</t>
  </si>
  <si>
    <t>HS-11</t>
  </si>
  <si>
    <t>Descriptions:</t>
  </si>
  <si>
    <t>Art Painting Scroll Calendar</t>
  </si>
  <si>
    <t>H-303</t>
  </si>
  <si>
    <t>H-306</t>
  </si>
  <si>
    <t>Menu Scroll Calendar</t>
  </si>
  <si>
    <t>H-201</t>
  </si>
  <si>
    <t>H-202</t>
  </si>
  <si>
    <t>H-204</t>
  </si>
  <si>
    <t>H-210</t>
  </si>
  <si>
    <t>H88-16</t>
  </si>
  <si>
    <t>H88-7</t>
  </si>
  <si>
    <t>H88-3</t>
  </si>
  <si>
    <t>H88-81</t>
  </si>
  <si>
    <t>H88-68</t>
  </si>
  <si>
    <t>H88-9</t>
  </si>
  <si>
    <t>H99-92</t>
  </si>
  <si>
    <t>30" Cane Wallscroll</t>
  </si>
  <si>
    <t>迎春接福</t>
  </si>
  <si>
    <t>百福臨門</t>
  </si>
  <si>
    <t>財運享通</t>
  </si>
  <si>
    <t>如意吉祥</t>
  </si>
  <si>
    <t>Desktop Calendar</t>
  </si>
  <si>
    <t>Memo Desktop Calendar</t>
  </si>
  <si>
    <t>4K6 Wall Calendar</t>
  </si>
  <si>
    <t>8K6 Wall Calendar</t>
  </si>
  <si>
    <t>Customer number we are looking up</t>
  </si>
  <si>
    <t>Sequential number</t>
  </si>
  <si>
    <t>Determine whether there is anything in that lookup position</t>
  </si>
  <si>
    <t>Cumulative to determine the number of rows used</t>
  </si>
  <si>
    <t>Determine the row numbers in use</t>
  </si>
  <si>
    <t>Maximum row numbers used</t>
  </si>
  <si>
    <t>Number</t>
  </si>
  <si>
    <t>Contact</t>
  </si>
  <si>
    <t>Add 02:</t>
  </si>
  <si>
    <t>Add 03:</t>
  </si>
  <si>
    <t>Date</t>
  </si>
  <si>
    <t>VAT</t>
  </si>
  <si>
    <t>Paid</t>
  </si>
  <si>
    <t>Area</t>
  </si>
  <si>
    <t>Address</t>
  </si>
  <si>
    <t>Company Name:</t>
  </si>
  <si>
    <t>VAT No.: 904 4946 18</t>
  </si>
  <si>
    <t>Special Offer</t>
  </si>
  <si>
    <t>Deposit</t>
  </si>
  <si>
    <t>Approval:</t>
  </si>
  <si>
    <t>Post Code:</t>
  </si>
  <si>
    <t>Delivery Date:</t>
  </si>
  <si>
    <t>Delivery Method:</t>
  </si>
  <si>
    <t>Date of Arrival:</t>
  </si>
  <si>
    <t>No. Of Boxes:</t>
  </si>
  <si>
    <t>Mobile:</t>
  </si>
  <si>
    <t>H-213</t>
  </si>
  <si>
    <t>Qty.</t>
  </si>
  <si>
    <t>Total:</t>
  </si>
  <si>
    <t>Offer:</t>
  </si>
  <si>
    <t>CUSTOMER COPY</t>
  </si>
  <si>
    <t>HS-07</t>
  </si>
  <si>
    <t>HS-10</t>
  </si>
  <si>
    <t>HS-12</t>
  </si>
  <si>
    <t>H-301</t>
  </si>
  <si>
    <t>H-309</t>
  </si>
  <si>
    <t>H99-84</t>
  </si>
  <si>
    <t>H99-49</t>
  </si>
  <si>
    <t>H99-50</t>
  </si>
  <si>
    <t>M88-3</t>
  </si>
  <si>
    <t>富貴吉祥</t>
  </si>
  <si>
    <t>SPECIAL DISCOUNT</t>
  </si>
  <si>
    <t>Summary:</t>
  </si>
  <si>
    <t>Total =</t>
  </si>
  <si>
    <t>H-211</t>
  </si>
  <si>
    <t>VAT(20%)</t>
  </si>
  <si>
    <t>H-203</t>
  </si>
  <si>
    <t>H-209</t>
  </si>
  <si>
    <t>H-212</t>
  </si>
  <si>
    <t>H-230</t>
  </si>
  <si>
    <t>Tel</t>
  </si>
  <si>
    <t>Mobile</t>
  </si>
  <si>
    <t>D</t>
  </si>
  <si>
    <r>
      <t xml:space="preserve">VAT </t>
    </r>
    <r>
      <rPr>
        <sz val="8"/>
        <rFont val="Arial"/>
        <family val="2"/>
      </rPr>
      <t>(20%)</t>
    </r>
  </si>
  <si>
    <t>TODAY</t>
  </si>
  <si>
    <t>H88-25</t>
  </si>
  <si>
    <t>H88-82</t>
  </si>
  <si>
    <t>H99-91</t>
  </si>
  <si>
    <t>H88-80</t>
  </si>
  <si>
    <t>H99-93</t>
  </si>
  <si>
    <t>生意興隆</t>
  </si>
  <si>
    <t>金龍獻福</t>
  </si>
  <si>
    <t>龍年好運</t>
  </si>
  <si>
    <t>ACCOUNT COPY</t>
  </si>
  <si>
    <t>H99-828</t>
  </si>
  <si>
    <t>H99-428</t>
  </si>
  <si>
    <t>Mr Wong</t>
  </si>
  <si>
    <t>H99-47</t>
  </si>
  <si>
    <t>H-205</t>
  </si>
  <si>
    <t>H-228</t>
  </si>
  <si>
    <t>H-247</t>
  </si>
  <si>
    <t>Cheshire</t>
  </si>
  <si>
    <t>240 Catcote Road,</t>
  </si>
  <si>
    <t>Hartlepool,</t>
  </si>
  <si>
    <t>Cleveland</t>
  </si>
  <si>
    <t>TS25 3TN</t>
  </si>
  <si>
    <t>01429 273 796</t>
  </si>
  <si>
    <t>07765 200 145</t>
  </si>
  <si>
    <t>Ms Wong</t>
  </si>
  <si>
    <t>221 Chester Road,</t>
  </si>
  <si>
    <t>Helsby,</t>
  </si>
  <si>
    <t>WA6 0AD</t>
  </si>
  <si>
    <t>01928 726 688</t>
  </si>
  <si>
    <t>07828 830 571</t>
  </si>
  <si>
    <t>H-310</t>
  </si>
  <si>
    <t>H99-816</t>
  </si>
  <si>
    <t>金蛇獻福</t>
  </si>
  <si>
    <t>喜氣洋洋</t>
  </si>
  <si>
    <t>H-225</t>
  </si>
  <si>
    <t>Full House</t>
  </si>
  <si>
    <t>H-308</t>
  </si>
  <si>
    <t>H-217</t>
  </si>
  <si>
    <t>H-224</t>
  </si>
  <si>
    <t>H-226</t>
  </si>
  <si>
    <t>H-233</t>
  </si>
  <si>
    <t>H-244</t>
  </si>
  <si>
    <t>H-238</t>
  </si>
  <si>
    <t>H-239</t>
  </si>
  <si>
    <t>H-240</t>
  </si>
  <si>
    <t>H-243</t>
  </si>
  <si>
    <t>H-221</t>
  </si>
  <si>
    <t>H-250</t>
  </si>
  <si>
    <t>H-251</t>
  </si>
  <si>
    <t>H-255</t>
  </si>
  <si>
    <t>H-236</t>
  </si>
  <si>
    <t>Helsby's Wok</t>
  </si>
  <si>
    <t>HK Eighty 8 Cantonese Ltd</t>
  </si>
  <si>
    <t>Mr Kong</t>
  </si>
  <si>
    <t>5 Murray Place,</t>
  </si>
  <si>
    <t>Ayr,</t>
  </si>
  <si>
    <t>Ayrshire</t>
  </si>
  <si>
    <t>KA8 9PS</t>
  </si>
  <si>
    <t>01290 420 300</t>
  </si>
  <si>
    <t>07588 567 328</t>
  </si>
  <si>
    <t>Confirmed to Printed:</t>
  </si>
  <si>
    <t>Po King</t>
  </si>
  <si>
    <t>Mr Kenny Chan</t>
  </si>
  <si>
    <t>2 - 6 Castle Street,</t>
  </si>
  <si>
    <t>Maybole,</t>
  </si>
  <si>
    <t>Scotland</t>
  </si>
  <si>
    <t>KA19 7DD</t>
  </si>
  <si>
    <t>01655 882 600</t>
  </si>
  <si>
    <t>EVELYN'S LTD</t>
  </si>
  <si>
    <t>Mrs Chen</t>
  </si>
  <si>
    <t>105 Almada Street,</t>
  </si>
  <si>
    <t>Hamilton,</t>
  </si>
  <si>
    <t>Lanarkshire</t>
  </si>
  <si>
    <t>ML3 0EX</t>
  </si>
  <si>
    <t>01698 285 229</t>
  </si>
  <si>
    <t>07762 205 045</t>
  </si>
  <si>
    <t>Kings Hill</t>
  </si>
  <si>
    <t>Mr Cheung</t>
  </si>
  <si>
    <t>118 Parsons Hill,</t>
  </si>
  <si>
    <t>Kings Norton,</t>
  </si>
  <si>
    <t>Birmingham</t>
  </si>
  <si>
    <t>B30 3QP</t>
  </si>
  <si>
    <t>0121 459 2288</t>
  </si>
  <si>
    <t>Imperial Chef</t>
  </si>
  <si>
    <t>72 Oak Road,</t>
  </si>
  <si>
    <t>Barton Under Needwood,</t>
  </si>
  <si>
    <t>Staffordshire</t>
  </si>
  <si>
    <t>DE13 8LS</t>
  </si>
  <si>
    <t>01283 713 918</t>
  </si>
  <si>
    <t>Canton Chinese Takeaway</t>
  </si>
  <si>
    <t>Mrs Poon</t>
  </si>
  <si>
    <t>20 Cross Walks,</t>
  </si>
  <si>
    <t>Lye,</t>
  </si>
  <si>
    <t>Stourbridge</t>
  </si>
  <si>
    <t>DY9 8BH</t>
  </si>
  <si>
    <t>01384 423 231</t>
  </si>
  <si>
    <t>ORIENTAL CHEF</t>
  </si>
  <si>
    <t>1 The Green,</t>
  </si>
  <si>
    <t>Swanwick,</t>
  </si>
  <si>
    <t>Derbyshire</t>
  </si>
  <si>
    <t>DE55 1BL</t>
  </si>
  <si>
    <t>01773 608596</t>
  </si>
  <si>
    <t>07919 153 719</t>
  </si>
  <si>
    <t>Eighty 9</t>
  </si>
  <si>
    <t>11 Glencraig Street,</t>
  </si>
  <si>
    <t>Drongan,</t>
  </si>
  <si>
    <t>KA6 7AS</t>
  </si>
  <si>
    <t>01292 591 661</t>
  </si>
  <si>
    <t>07974 204 208</t>
  </si>
  <si>
    <t>Jade House</t>
  </si>
  <si>
    <t>Mr Yi Qng Zhao</t>
  </si>
  <si>
    <t>4 Aston Street,</t>
  </si>
  <si>
    <t>Shifnal,</t>
  </si>
  <si>
    <t>Shropshire</t>
  </si>
  <si>
    <t>TF11 8DW</t>
  </si>
  <si>
    <t>01952 461 484</t>
  </si>
  <si>
    <t>07738 740 728</t>
  </si>
  <si>
    <t>MANDARIN</t>
  </si>
  <si>
    <t>95 Heol Llanishen Fach,</t>
  </si>
  <si>
    <t>Cardiff</t>
  </si>
  <si>
    <t>CF14 6LB</t>
  </si>
  <si>
    <t>029 2061 4715</t>
  </si>
  <si>
    <t>07747 821 887</t>
  </si>
  <si>
    <t>CHOW CHU CHIN</t>
  </si>
  <si>
    <t>Johnny Cheng</t>
  </si>
  <si>
    <t>76 Storrington Way,</t>
  </si>
  <si>
    <t>Werrington,</t>
  </si>
  <si>
    <t>Peterborough</t>
  </si>
  <si>
    <t>PE4 6QP</t>
  </si>
  <si>
    <t>01733 572 533</t>
  </si>
  <si>
    <t>07810 430 380</t>
  </si>
  <si>
    <t>Golden Star</t>
  </si>
  <si>
    <t>8 Clarence Street,</t>
  </si>
  <si>
    <t>Pontypool,</t>
  </si>
  <si>
    <t>NP4 6LG</t>
  </si>
  <si>
    <t>01495 750 489</t>
  </si>
  <si>
    <t>07850 879 890</t>
  </si>
  <si>
    <t>San San</t>
  </si>
  <si>
    <t>31 Norwich Road,</t>
  </si>
  <si>
    <t>Wisbech,</t>
  </si>
  <si>
    <t>Cambs.</t>
  </si>
  <si>
    <t>PE13 2AD</t>
  </si>
  <si>
    <t>01945 463 042</t>
  </si>
  <si>
    <t>07500 807 560</t>
  </si>
  <si>
    <t>Mrs Chan</t>
  </si>
  <si>
    <t>Cheong's Chinese Takeaway</t>
  </si>
  <si>
    <t>Nataly Siu</t>
  </si>
  <si>
    <t>27 South Street,</t>
  </si>
  <si>
    <t>Yeovil,</t>
  </si>
  <si>
    <t>Somerset</t>
  </si>
  <si>
    <t>BA20 1NN</t>
  </si>
  <si>
    <t>01935 433 838</t>
  </si>
  <si>
    <t>07766 525 534</t>
  </si>
  <si>
    <t>PHOENIX</t>
  </si>
  <si>
    <t>Mrs Law</t>
  </si>
  <si>
    <t>18 Bridge Road,</t>
  </si>
  <si>
    <t>Sotton Bridge,</t>
  </si>
  <si>
    <t>Lincolnshire</t>
  </si>
  <si>
    <t>PE12 9UA</t>
  </si>
  <si>
    <t>01406 350 455</t>
  </si>
  <si>
    <t>WYLAM DINER</t>
  </si>
  <si>
    <t>Mr. Andy Chan</t>
  </si>
  <si>
    <t>41 Jackson Road,</t>
  </si>
  <si>
    <t>Dene Estate,</t>
  </si>
  <si>
    <t>Wylam,</t>
  </si>
  <si>
    <t>Northumberland</t>
  </si>
  <si>
    <t>NE41 8EL</t>
  </si>
  <si>
    <t>01661 852 672</t>
  </si>
  <si>
    <t>07727 048 008</t>
  </si>
  <si>
    <t>THE STATION INN</t>
  </si>
  <si>
    <t>Mr Chan</t>
  </si>
  <si>
    <t>Station Road,</t>
  </si>
  <si>
    <t>Tollerton,</t>
  </si>
  <si>
    <t>York</t>
  </si>
  <si>
    <t>YO61 1RD</t>
  </si>
  <si>
    <t>01347 838 897</t>
  </si>
  <si>
    <t>WING SUN</t>
  </si>
  <si>
    <t>Mr Simon</t>
  </si>
  <si>
    <t>5 Humberston Lane,</t>
  </si>
  <si>
    <t>Thurmaston,</t>
  </si>
  <si>
    <t>Leicester</t>
  </si>
  <si>
    <t>LE4 8HJ</t>
  </si>
  <si>
    <t>0116 269 4210</t>
  </si>
  <si>
    <t>H99-823</t>
  </si>
  <si>
    <t>H99-416</t>
  </si>
  <si>
    <t>H99-420</t>
  </si>
  <si>
    <t>H99-820</t>
  </si>
  <si>
    <t>H99-423</t>
  </si>
  <si>
    <t>H99-427</t>
  </si>
  <si>
    <t>H99-827</t>
  </si>
  <si>
    <t>ASTWOOD HOUSE</t>
  </si>
  <si>
    <t>Mrs Sung</t>
  </si>
  <si>
    <t>1198 Evesham Road,</t>
  </si>
  <si>
    <t>Redditch</t>
  </si>
  <si>
    <t>B96 6AA</t>
  </si>
  <si>
    <t>07725 951 888</t>
  </si>
  <si>
    <t>PYE GREEN GARDEN</t>
  </si>
  <si>
    <t>Mr Tsang</t>
  </si>
  <si>
    <t>238 Pye Green Garden,</t>
  </si>
  <si>
    <t>Cannock,</t>
  </si>
  <si>
    <t>Staffs</t>
  </si>
  <si>
    <t>WS11 5RL</t>
  </si>
  <si>
    <t>01543 503 256</t>
  </si>
  <si>
    <t>07970 467 384</t>
  </si>
  <si>
    <t>Alice Ng</t>
  </si>
  <si>
    <t>1 Miller Walk,</t>
  </si>
  <si>
    <t>Bishopbriggs,</t>
  </si>
  <si>
    <t>Glasgow</t>
  </si>
  <si>
    <t>G64 1FF</t>
  </si>
  <si>
    <t>0141 959 7175</t>
  </si>
  <si>
    <t>07834 562 588</t>
  </si>
  <si>
    <t>SIM'S GARDEN</t>
  </si>
  <si>
    <t>CAPITAL</t>
  </si>
  <si>
    <t>Ms Yeung</t>
  </si>
  <si>
    <t>56 Stirling Street,</t>
  </si>
  <si>
    <t>Alva,</t>
  </si>
  <si>
    <t>FK12 5EA</t>
  </si>
  <si>
    <t>01259 761 492</t>
  </si>
  <si>
    <t>07773 409 659</t>
  </si>
  <si>
    <t>MIU VALLEY</t>
  </si>
  <si>
    <t>Mr Mak</t>
  </si>
  <si>
    <t>55 Aberfeldy Street,</t>
  </si>
  <si>
    <t>Poplar,</t>
  </si>
  <si>
    <t>London</t>
  </si>
  <si>
    <t>E14 0NU</t>
  </si>
  <si>
    <t>020 7538 3676</t>
  </si>
  <si>
    <t>07886 601 195</t>
  </si>
  <si>
    <t>CHINA GARDEN</t>
  </si>
  <si>
    <t>21 Leamore Lane,</t>
  </si>
  <si>
    <t>WS3 2BJ</t>
  </si>
  <si>
    <t>01922 408 884</t>
  </si>
  <si>
    <t>07974 951 323</t>
  </si>
  <si>
    <t>Walsall,</t>
  </si>
  <si>
    <t>LANG SON HOUSE</t>
  </si>
  <si>
    <t>Mrs Cindy Liu</t>
  </si>
  <si>
    <t>19 Bear Street,</t>
  </si>
  <si>
    <t>Barnstaple,</t>
  </si>
  <si>
    <t>Devon</t>
  </si>
  <si>
    <t>EX32 7BX</t>
  </si>
  <si>
    <t>01271 372 770</t>
  </si>
  <si>
    <t>CHINA CHEF</t>
  </si>
  <si>
    <t>Mr Lin</t>
  </si>
  <si>
    <t>17 Moorland Road,</t>
  </si>
  <si>
    <t>Stoke-On-Trent</t>
  </si>
  <si>
    <t>ST6 1DS</t>
  </si>
  <si>
    <t>01782 812 999</t>
  </si>
  <si>
    <t>07825 618 226</t>
  </si>
  <si>
    <t>EASTERN PEARL</t>
  </si>
  <si>
    <t>Ms Ng</t>
  </si>
  <si>
    <t>2 Ranelagh Road,</t>
  </si>
  <si>
    <t>Pendlebury,</t>
  </si>
  <si>
    <t>Swinton,</t>
  </si>
  <si>
    <t>Manchester</t>
  </si>
  <si>
    <t>M27 4HQ</t>
  </si>
  <si>
    <t>0161 736 1656</t>
  </si>
  <si>
    <t>JADE GARDEN</t>
  </si>
  <si>
    <t>Mr Ming</t>
  </si>
  <si>
    <t>14 Rose Moor Lane,</t>
  </si>
  <si>
    <t>Oakwood,</t>
  </si>
  <si>
    <t>Derby</t>
  </si>
  <si>
    <t>DE21 2LB</t>
  </si>
  <si>
    <t>01332 781 818</t>
  </si>
  <si>
    <t>07836 383 858</t>
  </si>
  <si>
    <t>MARBLE HOUSE</t>
  </si>
  <si>
    <t>Jin Deng Yang</t>
  </si>
  <si>
    <t>7 Sidney Avenue,</t>
  </si>
  <si>
    <t>Stafford</t>
  </si>
  <si>
    <t>ST17 4EL</t>
  </si>
  <si>
    <t>01785 229 588</t>
  </si>
  <si>
    <t>07584 318 874</t>
  </si>
  <si>
    <t>DRAGONS DEN</t>
  </si>
  <si>
    <t>Ms Esther</t>
  </si>
  <si>
    <t>91 West Road,</t>
  </si>
  <si>
    <t>Southend-On-Sea</t>
  </si>
  <si>
    <t>SS3 9DT</t>
  </si>
  <si>
    <t>Shoeburyness,</t>
  </si>
  <si>
    <t>01702 298 385</t>
  </si>
  <si>
    <t>07964 999 797</t>
  </si>
  <si>
    <t>Annie Sung</t>
  </si>
  <si>
    <t>60 Station Road,</t>
  </si>
  <si>
    <t>Hugglescote,</t>
  </si>
  <si>
    <t>Coalville,</t>
  </si>
  <si>
    <t>LE67 2GB</t>
  </si>
  <si>
    <t>01530 832 725</t>
  </si>
  <si>
    <t>07769 947 928</t>
  </si>
  <si>
    <t>GOOD EATING</t>
  </si>
  <si>
    <t>Mr Dong</t>
  </si>
  <si>
    <t>704 Southchurch Road,</t>
  </si>
  <si>
    <t>Southend-On-Sea,</t>
  </si>
  <si>
    <t>Essex</t>
  </si>
  <si>
    <t>SS1 2PS</t>
  </si>
  <si>
    <t>01702 610 632</t>
  </si>
  <si>
    <t>07885 287 781</t>
  </si>
  <si>
    <t>MEI HOUSE</t>
  </si>
  <si>
    <t>Amy</t>
  </si>
  <si>
    <t>33 Upper High Street,</t>
  </si>
  <si>
    <t>Epsom,</t>
  </si>
  <si>
    <t>Surrey</t>
  </si>
  <si>
    <t>KT17 4QY</t>
  </si>
  <si>
    <t>01372 727 673</t>
  </si>
  <si>
    <t>07795 101 791</t>
  </si>
  <si>
    <t>KAM XIN</t>
  </si>
  <si>
    <t>Mr Ho</t>
  </si>
  <si>
    <t>1 South Lane,</t>
  </si>
  <si>
    <t>Buckley,</t>
  </si>
  <si>
    <t>Flintshire</t>
  </si>
  <si>
    <t>CH7 2NL</t>
  </si>
  <si>
    <t>01244 541 646</t>
  </si>
  <si>
    <t>07977 112 083</t>
  </si>
  <si>
    <t>FAY VON</t>
  </si>
  <si>
    <t>Glan Rafon,</t>
  </si>
  <si>
    <t>Old Mold Road,</t>
  </si>
  <si>
    <t>Ewloe,</t>
  </si>
  <si>
    <t>CH5 3AU</t>
  </si>
  <si>
    <t>01244 537 612</t>
  </si>
  <si>
    <t>NEW KAM XIN</t>
  </si>
  <si>
    <t>70 Chester Road,</t>
  </si>
  <si>
    <t>CH7 3AH</t>
  </si>
  <si>
    <t>01244 549 681</t>
  </si>
  <si>
    <t>MIRAMAR</t>
  </si>
  <si>
    <t>4 High Street,</t>
  </si>
  <si>
    <t>Minster,</t>
  </si>
  <si>
    <t>Sheerness,</t>
  </si>
  <si>
    <t>Kent</t>
  </si>
  <si>
    <t>ME12 3QD</t>
  </si>
  <si>
    <t>01795 872 337</t>
  </si>
  <si>
    <t>07799 118 030</t>
  </si>
  <si>
    <t>14 Woodhall Terrace,</t>
  </si>
  <si>
    <t>Queenborough,</t>
  </si>
  <si>
    <t>ME11 5AH</t>
  </si>
  <si>
    <t>01795 660 414</t>
  </si>
  <si>
    <t>07427 546 826</t>
  </si>
  <si>
    <t>2 - 4 Clyde Street,</t>
  </si>
  <si>
    <t>ME12 2QG</t>
  </si>
  <si>
    <t>01795 662 500</t>
  </si>
  <si>
    <t>Rhiwbina,</t>
  </si>
  <si>
    <t>01527 892 627</t>
  </si>
  <si>
    <t>07970 392 766</t>
  </si>
  <si>
    <t>LEE ON</t>
  </si>
  <si>
    <t>Mr Chung</t>
  </si>
  <si>
    <t>250 Methil Brae,</t>
  </si>
  <si>
    <t>Methil,</t>
  </si>
  <si>
    <t>KY8 2AL</t>
  </si>
  <si>
    <t>01333 429 688</t>
  </si>
  <si>
    <t>07506 427 898</t>
  </si>
  <si>
    <t>NEW BEIJING</t>
  </si>
  <si>
    <t>Mr Eddy</t>
  </si>
  <si>
    <t>46 Corbets Tey Road,</t>
  </si>
  <si>
    <t>RM14 2AB</t>
  </si>
  <si>
    <t>01709 229 305</t>
  </si>
  <si>
    <t>07727 679 256</t>
  </si>
  <si>
    <t>GOLDEN DRAGON</t>
  </si>
  <si>
    <t xml:space="preserve">69 Garron Lane, </t>
  </si>
  <si>
    <t>South Ockendon,</t>
  </si>
  <si>
    <t>RM15 5JQ</t>
  </si>
  <si>
    <t>01708 855 553</t>
  </si>
  <si>
    <t>Upminster</t>
  </si>
  <si>
    <t>HAPPY GARDEN</t>
  </si>
  <si>
    <t>45 High Street,</t>
  </si>
  <si>
    <t>Aveley,</t>
  </si>
  <si>
    <t>RM15 4AX</t>
  </si>
  <si>
    <t>01708 865 698</t>
  </si>
  <si>
    <t>WING WAH</t>
  </si>
  <si>
    <t>Mr Andy Chen</t>
  </si>
  <si>
    <t>305A Wolverhampton,</t>
  </si>
  <si>
    <t>Walsall</t>
  </si>
  <si>
    <t>WS2 8RL</t>
  </si>
  <si>
    <t>01922 628 557</t>
  </si>
  <si>
    <t>07403 097 532</t>
  </si>
  <si>
    <t>GOLDEN SUN</t>
  </si>
  <si>
    <t>Ms Carol</t>
  </si>
  <si>
    <t>32A Fryston Road,</t>
  </si>
  <si>
    <t>Castleford</t>
  </si>
  <si>
    <t>WF10 3EW</t>
  </si>
  <si>
    <t>01977 556 694</t>
  </si>
  <si>
    <t>07920 885 663</t>
  </si>
  <si>
    <t>MOON RIVER</t>
  </si>
  <si>
    <t>Mr Lee</t>
  </si>
  <si>
    <t>16D Broomland Street,</t>
  </si>
  <si>
    <t>Paisley,</t>
  </si>
  <si>
    <t>PA1 2LU</t>
  </si>
  <si>
    <t>0141 889 0747</t>
  </si>
  <si>
    <t>07789 523 882</t>
  </si>
  <si>
    <t>PRECIOUS</t>
  </si>
  <si>
    <t>30 High Street,</t>
  </si>
  <si>
    <t>Great Wakering,</t>
  </si>
  <si>
    <t>SS3 0EQ</t>
  </si>
  <si>
    <t>01702 218 211</t>
  </si>
  <si>
    <t>07779 284 195</t>
  </si>
  <si>
    <t>NEW WING WAH</t>
  </si>
  <si>
    <t>128 Rocket Pool Drive,</t>
  </si>
  <si>
    <t>Bradley,</t>
  </si>
  <si>
    <t>Bilston</t>
  </si>
  <si>
    <t>WV14 8BD</t>
  </si>
  <si>
    <t>01902 403 607</t>
  </si>
  <si>
    <t>HONG KONG DELIGHT</t>
  </si>
  <si>
    <t>68 Castleton Boulevard,</t>
  </si>
  <si>
    <t>Skegness,</t>
  </si>
  <si>
    <t>Lincs.</t>
  </si>
  <si>
    <t>PE25 2TS</t>
  </si>
  <si>
    <t>01754 612 123</t>
  </si>
  <si>
    <t>07587 637 588</t>
  </si>
  <si>
    <t>136 Poulton Road,</t>
  </si>
  <si>
    <t>Wallasey,</t>
  </si>
  <si>
    <t>Merseyside</t>
  </si>
  <si>
    <t>CH44 9DL</t>
  </si>
  <si>
    <t>0151 639 9525</t>
  </si>
  <si>
    <t>07840 473 246</t>
  </si>
  <si>
    <t>WOK KING</t>
  </si>
  <si>
    <t>Ms Wu</t>
  </si>
  <si>
    <t>67 Acklam Road,</t>
  </si>
  <si>
    <t>Middlesbrough</t>
  </si>
  <si>
    <t>TS5 5HA</t>
  </si>
  <si>
    <t>01642 814 420</t>
  </si>
  <si>
    <t>07916 793 661</t>
  </si>
  <si>
    <t>913-X01</t>
  </si>
  <si>
    <t>MONKSPATH</t>
  </si>
  <si>
    <t>Shelly Farm Shopping Centre,</t>
  </si>
  <si>
    <t>Monkspath,</t>
  </si>
  <si>
    <t>Solihull</t>
  </si>
  <si>
    <t>B90 4EH</t>
  </si>
  <si>
    <t>0121 711 3899</t>
  </si>
  <si>
    <t>YUMMY KITCHEN</t>
  </si>
  <si>
    <t>Wan</t>
  </si>
  <si>
    <t>327 Brettell Lane,</t>
  </si>
  <si>
    <t>Brierley Hill,</t>
  </si>
  <si>
    <t>West Midlands</t>
  </si>
  <si>
    <t>DY5 3QR</t>
  </si>
  <si>
    <t>01384 484 849</t>
  </si>
  <si>
    <t>07515 970 794</t>
  </si>
  <si>
    <t>CLYDACH</t>
  </si>
  <si>
    <t>14 Heborn Road,</t>
  </si>
  <si>
    <t>Clydach,</t>
  </si>
  <si>
    <t>Swansea</t>
  </si>
  <si>
    <t>SA6 5EJ</t>
  </si>
  <si>
    <t>01792 849 388</t>
  </si>
  <si>
    <t>07943 022 228</t>
  </si>
  <si>
    <t xml:space="preserve">YUMMY  </t>
  </si>
  <si>
    <t>75 Abingdon Street,</t>
  </si>
  <si>
    <t>Allenton,</t>
  </si>
  <si>
    <t>DE24 8GA</t>
  </si>
  <si>
    <t>01332 735 366</t>
  </si>
  <si>
    <t>07701 052 389</t>
  </si>
  <si>
    <t>GOLDEN BRIDGE</t>
  </si>
  <si>
    <t>50 - 52 Bridge Street,</t>
  </si>
  <si>
    <t>Heywood,</t>
  </si>
  <si>
    <t>Lancs.</t>
  </si>
  <si>
    <t>OL10 1JF</t>
  </si>
  <si>
    <t>01706 360 347</t>
  </si>
  <si>
    <t>07758 759 816</t>
  </si>
  <si>
    <t>GREAT CHINA</t>
  </si>
  <si>
    <t>24A Grange Road,</t>
  </si>
  <si>
    <t>Stourbridge,</t>
  </si>
  <si>
    <t>DY9 7LE</t>
  </si>
  <si>
    <t>01384 378 838</t>
  </si>
  <si>
    <t>07904 318 006</t>
  </si>
  <si>
    <t>SOUTH PACIFIC</t>
  </si>
  <si>
    <t>54 Laurel Avenue,</t>
  </si>
  <si>
    <t>Cusworth,</t>
  </si>
  <si>
    <t>Doncaster</t>
  </si>
  <si>
    <t>DN5 8JG</t>
  </si>
  <si>
    <t>01302 788 085</t>
  </si>
  <si>
    <t>07824 635 608</t>
  </si>
  <si>
    <t>913-X02</t>
  </si>
  <si>
    <t>CROWN WALK</t>
  </si>
  <si>
    <t>49 Sheepwalk,</t>
  </si>
  <si>
    <t>Paston,</t>
  </si>
  <si>
    <t>PE4 7BJ</t>
  </si>
  <si>
    <t>01733 320 165</t>
  </si>
  <si>
    <t>07735 980 136</t>
  </si>
  <si>
    <t>1223 Bourges Boulevard,</t>
  </si>
  <si>
    <t>The Triangle,</t>
  </si>
  <si>
    <t>New England,</t>
  </si>
  <si>
    <t>PE1 2AU</t>
  </si>
  <si>
    <t>01733 566 055</t>
  </si>
  <si>
    <t>CHINA INN</t>
  </si>
  <si>
    <t>104 Crostwick Lane,</t>
  </si>
  <si>
    <t>Spixworth,</t>
  </si>
  <si>
    <t>Norwich</t>
  </si>
  <si>
    <t>NR10 3NQ</t>
  </si>
  <si>
    <t>01603 898 535</t>
  </si>
  <si>
    <t>Mrs Lau</t>
  </si>
  <si>
    <t>07876 682 603</t>
  </si>
  <si>
    <t>HW112</t>
  </si>
  <si>
    <t>HW113</t>
  </si>
  <si>
    <t>6 Lady Street,</t>
  </si>
  <si>
    <t>Kidwelly,</t>
  </si>
  <si>
    <t>Carmarthenshire</t>
  </si>
  <si>
    <t>SA17 4UD</t>
  </si>
  <si>
    <t>01554 891 092</t>
  </si>
  <si>
    <t>07796 691 428</t>
  </si>
  <si>
    <t>BURRY PORT CHINESE T/A</t>
  </si>
  <si>
    <t>51 Station Road,</t>
  </si>
  <si>
    <t>Burry Port,</t>
  </si>
  <si>
    <t>SA16 0LP</t>
  </si>
  <si>
    <t>01554 834 349</t>
  </si>
  <si>
    <t>EVERGREEN</t>
  </si>
  <si>
    <t>Mr Michael</t>
  </si>
  <si>
    <t>11 Sunnyside Road,</t>
  </si>
  <si>
    <t>Chilwell,</t>
  </si>
  <si>
    <t>Nottingham</t>
  </si>
  <si>
    <t>NG9 4FH</t>
  </si>
  <si>
    <t>0115 922 7000</t>
  </si>
  <si>
    <t>07702 005 432</t>
  </si>
  <si>
    <t>6 George Street,</t>
  </si>
  <si>
    <t>Barton-Upon-Humber,</t>
  </si>
  <si>
    <t>North Lincolnshire</t>
  </si>
  <si>
    <t>DN18 5ES</t>
  </si>
  <si>
    <t>01652 660 882</t>
  </si>
  <si>
    <t>07792 579 909</t>
  </si>
  <si>
    <t>NEW LUCKY HOUSE</t>
  </si>
  <si>
    <t>9 Holmer Street,</t>
  </si>
  <si>
    <t>Hereford</t>
  </si>
  <si>
    <t>HR4 0HS</t>
  </si>
  <si>
    <t>01432 274 127</t>
  </si>
  <si>
    <t>07886 431 138</t>
  </si>
  <si>
    <t>2 Pitchcroft Lane,</t>
  </si>
  <si>
    <t>Barbourne,</t>
  </si>
  <si>
    <t>Worcester</t>
  </si>
  <si>
    <t>WR1 3JW</t>
  </si>
  <si>
    <t>01905 21913</t>
  </si>
  <si>
    <t>HCF</t>
  </si>
  <si>
    <t>299 Alcester Road South,</t>
  </si>
  <si>
    <t>Kings Heath,</t>
  </si>
  <si>
    <t>B14 6EB</t>
  </si>
  <si>
    <t>0121 444 5224</t>
  </si>
  <si>
    <t>KING VALLEY</t>
  </si>
  <si>
    <t>10 The Parade,</t>
  </si>
  <si>
    <t>Kingshurst,</t>
  </si>
  <si>
    <t>B37 6BA</t>
  </si>
  <si>
    <t>0121 328 7178</t>
  </si>
  <si>
    <t>913-X03</t>
  </si>
  <si>
    <t>MAGIC WOK</t>
  </si>
  <si>
    <t>230 Nottingham Road,</t>
  </si>
  <si>
    <t>Llkeston,</t>
  </si>
  <si>
    <t>DE7 5AJ</t>
  </si>
  <si>
    <t>0115 930 4576</t>
  </si>
  <si>
    <t>07540 972 078</t>
  </si>
  <si>
    <t>MOON HON</t>
  </si>
  <si>
    <t>Mrs Lee</t>
  </si>
  <si>
    <t>17B Delphside,</t>
  </si>
  <si>
    <t>Broseley,</t>
  </si>
  <si>
    <t>TF12 5EP</t>
  </si>
  <si>
    <t>01952 882 556</t>
  </si>
  <si>
    <t>07748 590 683</t>
  </si>
  <si>
    <t>GREEN DRAGON</t>
  </si>
  <si>
    <t>Mrs Pam</t>
  </si>
  <si>
    <t>33a Cross Flatts Parade,</t>
  </si>
  <si>
    <t>Beeston,</t>
  </si>
  <si>
    <t>Leeds</t>
  </si>
  <si>
    <t>LS11 7JL</t>
  </si>
  <si>
    <t>0113 271 6575</t>
  </si>
  <si>
    <t>07766 884 629</t>
  </si>
  <si>
    <t>RICE BOX</t>
  </si>
  <si>
    <t>Mr Chong</t>
  </si>
  <si>
    <t>28 Easter Road,</t>
  </si>
  <si>
    <t>Edinburgh</t>
  </si>
  <si>
    <t>EH7 5RG</t>
  </si>
  <si>
    <t>0131 661 1946</t>
  </si>
  <si>
    <t>HW114</t>
  </si>
  <si>
    <t>GOLDEN PALACE</t>
  </si>
  <si>
    <t>1520 Pershore Road,</t>
  </si>
  <si>
    <t>Stirchley,</t>
  </si>
  <si>
    <t>B30 2NW</t>
  </si>
  <si>
    <t>0121 458 1868</t>
  </si>
  <si>
    <t>07738 877 338</t>
  </si>
  <si>
    <t>FULL MOON</t>
  </si>
  <si>
    <t>50 Swinton Hall Road,</t>
  </si>
  <si>
    <t>Swinton</t>
  </si>
  <si>
    <t>M27 4BJ</t>
  </si>
  <si>
    <t>0161 793 5810</t>
  </si>
  <si>
    <t>07400 179 879</t>
  </si>
  <si>
    <t>HAPPY VALLEY</t>
  </si>
  <si>
    <t>Mr Lai</t>
  </si>
  <si>
    <t>16 The Green Bilton,</t>
  </si>
  <si>
    <t>Rugby,</t>
  </si>
  <si>
    <t>Warwickshire</t>
  </si>
  <si>
    <t>CV22 7LY</t>
  </si>
  <si>
    <t>01788 813 791</t>
  </si>
  <si>
    <t>07877 048 700</t>
  </si>
  <si>
    <t>VALLEY SPICE</t>
  </si>
  <si>
    <t>Mr Ha</t>
  </si>
  <si>
    <t>160 Green Lane,</t>
  </si>
  <si>
    <t>Castle Bromwich,</t>
  </si>
  <si>
    <t>B36 0BU</t>
  </si>
  <si>
    <t>0121 747 8784</t>
  </si>
  <si>
    <t>NEW PIONEER</t>
  </si>
  <si>
    <t>Mr Raymond</t>
  </si>
  <si>
    <t>44B Green Arbour Road,</t>
  </si>
  <si>
    <t>Thurcroft,</t>
  </si>
  <si>
    <t>Rotherham</t>
  </si>
  <si>
    <t>S66 9DB</t>
  </si>
  <si>
    <t>01709 700 998</t>
  </si>
  <si>
    <t>07900 241 798</t>
  </si>
  <si>
    <t>QUAY FISH BAR</t>
  </si>
  <si>
    <t>Mrs Jade</t>
  </si>
  <si>
    <t>The Square, Notley Green,</t>
  </si>
  <si>
    <t>Great Notley,</t>
  </si>
  <si>
    <t>Braintree,</t>
  </si>
  <si>
    <t>CM77 7US</t>
  </si>
  <si>
    <t>01376 528 228</t>
  </si>
  <si>
    <t>07856 539 707</t>
  </si>
  <si>
    <t>LOTUS GARDEN</t>
  </si>
  <si>
    <t>291 Station Road,</t>
  </si>
  <si>
    <t>Dunscroft,</t>
  </si>
  <si>
    <t>DN7 4DY</t>
  </si>
  <si>
    <t>01302 845 928</t>
  </si>
  <si>
    <t>07882 368 126</t>
  </si>
  <si>
    <t>160 Woodthorpe Road,</t>
  </si>
  <si>
    <t>B14 6EQ</t>
  </si>
  <si>
    <t>0121 444 2173</t>
  </si>
  <si>
    <t>Mrs Anita Wong</t>
  </si>
  <si>
    <t>THE NEW CAPITAL</t>
  </si>
  <si>
    <t>23 Caistor Road,</t>
  </si>
  <si>
    <t>LN6 3QA</t>
  </si>
  <si>
    <t>01522 871 820</t>
  </si>
  <si>
    <t>07988 761 318</t>
  </si>
  <si>
    <t xml:space="preserve">Lincoln </t>
  </si>
  <si>
    <t>CLASSIC WOK</t>
  </si>
  <si>
    <t>Mr Tzai</t>
  </si>
  <si>
    <t>208 Shields Road,</t>
  </si>
  <si>
    <t>Muirhouse,</t>
  </si>
  <si>
    <t>Motherwell,</t>
  </si>
  <si>
    <t>ML1 2DU</t>
  </si>
  <si>
    <t>01698 263 296</t>
  </si>
  <si>
    <t>07962 270 788</t>
  </si>
  <si>
    <t>Ms Chan</t>
  </si>
  <si>
    <t>79 Tankerton Road,</t>
  </si>
  <si>
    <t>Whitstable,</t>
  </si>
  <si>
    <t>CT5 2AH</t>
  </si>
  <si>
    <t>01227 282 688</t>
  </si>
  <si>
    <t>07909 912 828</t>
  </si>
  <si>
    <t>GREEN GARDEN</t>
  </si>
  <si>
    <t>Mr Yeung</t>
  </si>
  <si>
    <t>183 Queens Road,</t>
  </si>
  <si>
    <t>Cheetham,</t>
  </si>
  <si>
    <t>M8 0RB</t>
  </si>
  <si>
    <t>0161 211 0673</t>
  </si>
  <si>
    <t>WORKSOP EXPRESS</t>
  </si>
  <si>
    <t>5 Garside Street,</t>
  </si>
  <si>
    <t>Worksop</t>
  </si>
  <si>
    <t>S80 2DD</t>
  </si>
  <si>
    <t>01909 484 888</t>
  </si>
  <si>
    <t>CHINA TOWN</t>
  </si>
  <si>
    <t>Mr Michacel</t>
  </si>
  <si>
    <t>2 Akeman Street,</t>
  </si>
  <si>
    <t>Tring,</t>
  </si>
  <si>
    <t>Herts</t>
  </si>
  <si>
    <t>HP23 6AA</t>
  </si>
  <si>
    <t>01442 824 831</t>
  </si>
  <si>
    <t>07748 780 750</t>
  </si>
  <si>
    <t>LUCKY GARDEN</t>
  </si>
  <si>
    <t>52 Bank Street,</t>
  </si>
  <si>
    <t>Mexborough,</t>
  </si>
  <si>
    <t>South Yorkshire</t>
  </si>
  <si>
    <t>S64 9LL</t>
  </si>
  <si>
    <t>01709 588 544</t>
  </si>
  <si>
    <t>07412 617 228</t>
  </si>
  <si>
    <t>HARVEST MOON</t>
  </si>
  <si>
    <t>Mr Lau</t>
  </si>
  <si>
    <t>1 Mona Building,</t>
  </si>
  <si>
    <t>Llanfairfechan,</t>
  </si>
  <si>
    <t>LL33 0AP</t>
  </si>
  <si>
    <t>01248 680 175</t>
  </si>
  <si>
    <t>Gwynedd</t>
  </si>
  <si>
    <t>SAMMY</t>
  </si>
  <si>
    <t>250 Wynchiffe Garden,</t>
  </si>
  <si>
    <t>Pentwyn,</t>
  </si>
  <si>
    <t>CF23 7FE</t>
  </si>
  <si>
    <t>02920 461 353</t>
  </si>
  <si>
    <t>07886 958 586</t>
  </si>
  <si>
    <t>SUNNY</t>
  </si>
  <si>
    <t>3 Cromer Road,</t>
  </si>
  <si>
    <t>Holt,</t>
  </si>
  <si>
    <t>Norfolk</t>
  </si>
  <si>
    <t>NR25 6ET</t>
  </si>
  <si>
    <t>01263 713 221</t>
  </si>
  <si>
    <t>07920 005 601</t>
  </si>
  <si>
    <t>Mr Zheng</t>
  </si>
  <si>
    <t>14 Bramley Park Road,</t>
  </si>
  <si>
    <t>Handsworth,</t>
  </si>
  <si>
    <t>Sheffield</t>
  </si>
  <si>
    <t>S13 8UA</t>
  </si>
  <si>
    <t>0114 269 2645</t>
  </si>
  <si>
    <t>07577 963 149</t>
  </si>
  <si>
    <t>RAINBOW</t>
  </si>
  <si>
    <t>HONG KONG</t>
  </si>
  <si>
    <t>97 Barnards Green Road,</t>
  </si>
  <si>
    <t>Malvern,</t>
  </si>
  <si>
    <t>Worcestershire</t>
  </si>
  <si>
    <t>WR14 3LT</t>
  </si>
  <si>
    <t>01684 568 818</t>
  </si>
  <si>
    <t>913-X04</t>
  </si>
  <si>
    <t>6/7 paid by wife cheque</t>
  </si>
  <si>
    <t>07808 110 068</t>
  </si>
  <si>
    <t>CHINA BOY</t>
  </si>
  <si>
    <t>6 St. Fagans Street,</t>
  </si>
  <si>
    <t>Caerphilly</t>
  </si>
  <si>
    <t>CF83 1FZ</t>
  </si>
  <si>
    <t>07515 276 666</t>
  </si>
  <si>
    <t>02920 881 155</t>
  </si>
  <si>
    <t>HWG8886S</t>
  </si>
  <si>
    <t>HWG8883S</t>
  </si>
  <si>
    <t>HW3333S</t>
  </si>
  <si>
    <t>HW6666</t>
  </si>
  <si>
    <t>REDHOT GOODIES</t>
  </si>
  <si>
    <t>28 Apollo Way,</t>
  </si>
  <si>
    <t>Blackwood,</t>
  </si>
  <si>
    <t>NP12 1WA</t>
  </si>
  <si>
    <t>01495 225 976</t>
  </si>
  <si>
    <t>07454 569 888</t>
  </si>
  <si>
    <t>HWR5005</t>
  </si>
  <si>
    <t>HWR5007</t>
  </si>
  <si>
    <t>HWR5008</t>
  </si>
  <si>
    <t>LUNG FUNG</t>
  </si>
  <si>
    <t>Mrs Li</t>
  </si>
  <si>
    <t>82 Melrose Road,</t>
  </si>
  <si>
    <t>Liverpool</t>
  </si>
  <si>
    <t>L4 1RP</t>
  </si>
  <si>
    <t>0151 922 6093</t>
  </si>
  <si>
    <t>07429 560 043</t>
  </si>
  <si>
    <t>MANGE</t>
  </si>
  <si>
    <t>252 Gleadless Road,</t>
  </si>
  <si>
    <t>S2 3AH</t>
  </si>
  <si>
    <t>0114 258 5096</t>
  </si>
  <si>
    <t>07736 927 465</t>
  </si>
  <si>
    <t>DRAGON PHOENIX</t>
  </si>
  <si>
    <t>Steven</t>
  </si>
  <si>
    <t>7 Dewsbury Road,</t>
  </si>
  <si>
    <t>Cleckheaton,</t>
  </si>
  <si>
    <t>West Yorkshire</t>
  </si>
  <si>
    <t>BD19 3RS</t>
  </si>
  <si>
    <t>01274 876 692</t>
  </si>
  <si>
    <t>07917 338 238</t>
  </si>
  <si>
    <t>SAN SAN</t>
  </si>
  <si>
    <t>25 High Street,</t>
  </si>
  <si>
    <t>Long Sutton,</t>
  </si>
  <si>
    <t>Spalding,</t>
  </si>
  <si>
    <t>PE12 9DB</t>
  </si>
  <si>
    <t>01406 366 669</t>
  </si>
  <si>
    <t>07979 372 431</t>
  </si>
  <si>
    <t>Mrs Zhou</t>
  </si>
  <si>
    <t>LUCKY HOUSE</t>
  </si>
  <si>
    <t>Mr Chen</t>
  </si>
  <si>
    <t>38 High Street,</t>
  </si>
  <si>
    <t>Warsop,</t>
  </si>
  <si>
    <t>Mansfield</t>
  </si>
  <si>
    <t>NG20 0AE</t>
  </si>
  <si>
    <t>01623 846 661</t>
  </si>
  <si>
    <t>07961 242 636</t>
  </si>
  <si>
    <t>CHINA HOUSE</t>
  </si>
  <si>
    <t>11 Lordens Hill,</t>
  </si>
  <si>
    <t>Dinnington,</t>
  </si>
  <si>
    <t>S25 2QE</t>
  </si>
  <si>
    <t>01909 562 976</t>
  </si>
  <si>
    <t>07588 249 294</t>
  </si>
  <si>
    <t>MINHS OF PENKRIDGE</t>
  </si>
  <si>
    <t>Boscomoor Shopping Centre,</t>
  </si>
  <si>
    <t>Wolverhampton Road,</t>
  </si>
  <si>
    <t>Penkridge,</t>
  </si>
  <si>
    <t>ST19 5NS</t>
  </si>
  <si>
    <t>01785 712 283</t>
  </si>
  <si>
    <t>07734 459 332</t>
  </si>
  <si>
    <t>MANLEY HOUSE</t>
  </si>
  <si>
    <t>Mrs Wong</t>
  </si>
  <si>
    <t>Unit 2 Local Centre,</t>
  </si>
  <si>
    <t>75 Turnberry Road,</t>
  </si>
  <si>
    <t>Bloxwich,</t>
  </si>
  <si>
    <t>WS3 3US</t>
  </si>
  <si>
    <t>01922 712 244</t>
  </si>
  <si>
    <t>07734 472 138</t>
  </si>
  <si>
    <t>TAKE AWAY FOOD CENTRE</t>
  </si>
  <si>
    <t>Mr XUE</t>
  </si>
  <si>
    <t>204 - 206 Havant Road,</t>
  </si>
  <si>
    <t>Drayton,</t>
  </si>
  <si>
    <t>Portsmouth</t>
  </si>
  <si>
    <t>PO6 2EH</t>
  </si>
  <si>
    <t>023 9237 6794</t>
  </si>
  <si>
    <t>07427 185 857</t>
  </si>
  <si>
    <t>GOLDEN COUNTRY</t>
  </si>
  <si>
    <t>13-14 High Street,</t>
  </si>
  <si>
    <t>Stourport - On - Severn,</t>
  </si>
  <si>
    <t>DY13 8BP</t>
  </si>
  <si>
    <t>01299 878 890</t>
  </si>
  <si>
    <t>07825 085 938</t>
  </si>
  <si>
    <t>GREAT WALL</t>
  </si>
  <si>
    <t>194 Higher Hillgate,</t>
  </si>
  <si>
    <t>Stockport,</t>
  </si>
  <si>
    <t>SK1 3QY</t>
  </si>
  <si>
    <t>0161 474 7797</t>
  </si>
  <si>
    <t>JASMINE HOUSE</t>
  </si>
  <si>
    <t>146 George Road,</t>
  </si>
  <si>
    <t>Warley,</t>
  </si>
  <si>
    <t>Oldbury</t>
  </si>
  <si>
    <t>B68 9LW</t>
  </si>
  <si>
    <t>0121 422 1977</t>
  </si>
  <si>
    <t>07765 182 970</t>
  </si>
  <si>
    <t>181b Loughborough Road,</t>
  </si>
  <si>
    <t>West Bridgford,</t>
  </si>
  <si>
    <t>NG2 7JR</t>
  </si>
  <si>
    <t>0115 982 2875</t>
  </si>
  <si>
    <t>07588 364 188</t>
  </si>
  <si>
    <t>DYNASTY</t>
  </si>
  <si>
    <t>Mrs Kim</t>
  </si>
  <si>
    <t>84 Beverley Way,</t>
  </si>
  <si>
    <t>Peterlee</t>
  </si>
  <si>
    <t>SR8 2AT</t>
  </si>
  <si>
    <t>0191 586 4970</t>
  </si>
  <si>
    <t>07966 704 719</t>
  </si>
  <si>
    <t>CHESTER HOUSE</t>
  </si>
  <si>
    <t>Mr Yau</t>
  </si>
  <si>
    <t>706 Chester Road,</t>
  </si>
  <si>
    <t>Erdington,</t>
  </si>
  <si>
    <t>B23 5TE</t>
  </si>
  <si>
    <t>0121 350 9151</t>
  </si>
  <si>
    <t>07747 803 988</t>
  </si>
  <si>
    <t>CHEF PEKING</t>
  </si>
  <si>
    <t>74 Calverton Road,</t>
  </si>
  <si>
    <t>Limbury,</t>
  </si>
  <si>
    <t>Luton,</t>
  </si>
  <si>
    <t>Bedfordshire</t>
  </si>
  <si>
    <t>LU3 2SZ</t>
  </si>
  <si>
    <t>01582 572 270</t>
  </si>
  <si>
    <t>07412 080 188</t>
  </si>
  <si>
    <t>PEKING CHEF</t>
  </si>
  <si>
    <t>Mr. Cheung</t>
  </si>
  <si>
    <t>82 Westgate,</t>
  </si>
  <si>
    <t>Sleaford,</t>
  </si>
  <si>
    <t>NG34 7PP</t>
  </si>
  <si>
    <t>01529 413 680</t>
  </si>
  <si>
    <t>07919 620 382</t>
  </si>
  <si>
    <t>BAMBOO GARDEN</t>
  </si>
  <si>
    <t>89 Beer Street,</t>
  </si>
  <si>
    <t>BA20 2AD</t>
  </si>
  <si>
    <t>01935 474 337</t>
  </si>
  <si>
    <t>07766 995 445</t>
  </si>
  <si>
    <t>MANDARIN CHEF</t>
  </si>
  <si>
    <t>4 Ditherington Road,</t>
  </si>
  <si>
    <t>Ditherington,</t>
  </si>
  <si>
    <t>Shrewsbury</t>
  </si>
  <si>
    <t>SY1 4AS</t>
  </si>
  <si>
    <t>01743 369 280</t>
  </si>
  <si>
    <t>07875 510 991</t>
  </si>
  <si>
    <t>HAPPY HOUSE</t>
  </si>
  <si>
    <t>Mrs Kelly</t>
  </si>
  <si>
    <t>19 Shilling Way,</t>
  </si>
  <si>
    <t>Long Eaton,</t>
  </si>
  <si>
    <t>NG10 3QN</t>
  </si>
  <si>
    <t>0115 946 9388</t>
  </si>
  <si>
    <t>07557 356 998</t>
  </si>
  <si>
    <t>GREEN HILL CHINESE T/A</t>
  </si>
  <si>
    <t>Mrs Wang</t>
  </si>
  <si>
    <t>01530 510 600</t>
  </si>
  <si>
    <t>CHINA KINGDOM</t>
  </si>
  <si>
    <t>12-16 Guild Street,</t>
  </si>
  <si>
    <t>Aberdeen</t>
  </si>
  <si>
    <t>AB11 6NE</t>
  </si>
  <si>
    <t>01224 573 323</t>
  </si>
  <si>
    <t>GOLDEN CHINA</t>
  </si>
  <si>
    <t>9 Elmbank Terrace,</t>
  </si>
  <si>
    <t>AB24 3PW</t>
  </si>
  <si>
    <t>01224 635 970</t>
  </si>
  <si>
    <t>12 Illeybrook Square,</t>
  </si>
  <si>
    <t>Woodgate Valley,</t>
  </si>
  <si>
    <t>B32 3DD</t>
  </si>
  <si>
    <t>0121 426 1185</t>
  </si>
  <si>
    <t>DRAGON HOUSE</t>
  </si>
  <si>
    <t>Mr Yip</t>
  </si>
  <si>
    <t>882 Old Lode Lane,</t>
  </si>
  <si>
    <t>Solihull,</t>
  </si>
  <si>
    <t>B92 8LW</t>
  </si>
  <si>
    <t>0121 743 0973</t>
  </si>
  <si>
    <t>07887 930 308</t>
  </si>
  <si>
    <t>Mr Leung</t>
  </si>
  <si>
    <t>259 Tile Cross Road,</t>
  </si>
  <si>
    <t>Tile Cross,</t>
  </si>
  <si>
    <t>B33 0NA</t>
  </si>
  <si>
    <t>0121 770 6868</t>
  </si>
  <si>
    <t>913-X05</t>
  </si>
  <si>
    <t>RUBERY DENTAL SURGERY</t>
  </si>
  <si>
    <t>Dr Leung</t>
  </si>
  <si>
    <t>119 New Road,</t>
  </si>
  <si>
    <t>Rubery,</t>
  </si>
  <si>
    <t>B45 9JR</t>
  </si>
  <si>
    <t>0121 457 9091</t>
  </si>
  <si>
    <t>913-X06</t>
  </si>
  <si>
    <t>KIN YIP HON</t>
  </si>
  <si>
    <t>16a St. Thomas Street,</t>
  </si>
  <si>
    <t>Redcliff,</t>
  </si>
  <si>
    <t>Bristol</t>
  </si>
  <si>
    <t>BS1 6JJ</t>
  </si>
  <si>
    <t>0117 929 9098</t>
  </si>
  <si>
    <t>07590 692 888</t>
  </si>
  <si>
    <t>HWJ7104</t>
  </si>
  <si>
    <t>HWR5006</t>
  </si>
  <si>
    <t>DIM SUM ORIENTAL</t>
  </si>
  <si>
    <t>263 North Street,</t>
  </si>
  <si>
    <t>BS3 1JN</t>
  </si>
  <si>
    <t>0117 953 0606</t>
  </si>
  <si>
    <t>TRADE DISCOUNT £40</t>
  </si>
  <si>
    <t>SCOTCH FROST OF GLASGOW</t>
  </si>
  <si>
    <t>Adrian</t>
  </si>
  <si>
    <t>Bothwell Park Ind.</t>
  </si>
  <si>
    <t>Estate Hornal Road,</t>
  </si>
  <si>
    <t>Uddingston</t>
  </si>
  <si>
    <t>G71 6NZ</t>
  </si>
  <si>
    <t>01698 810 099</t>
  </si>
  <si>
    <t>H88-13</t>
  </si>
  <si>
    <t>ASIAN HARVEST FOODS NEWCASTLE</t>
  </si>
  <si>
    <t>Unit 4&amp;5, Brunswick Park,</t>
  </si>
  <si>
    <t>Brunswick Industrial Estate,</t>
  </si>
  <si>
    <t>Newcastle Upon Tyne</t>
  </si>
  <si>
    <t>NE13 7BA</t>
  </si>
  <si>
    <t>0191 236 1050</t>
  </si>
  <si>
    <t>ASIAN HARVEST FOODS HARLOW</t>
  </si>
  <si>
    <t>Unit 9, Dukes Park,</t>
  </si>
  <si>
    <t>Edinburgh Way,</t>
  </si>
  <si>
    <t>Harlow</t>
  </si>
  <si>
    <t>CM20 2GF</t>
  </si>
  <si>
    <t>0208 804 8475</t>
  </si>
  <si>
    <t>L+T FROZEN FOODS</t>
  </si>
  <si>
    <t>151 Balmoral Street,</t>
  </si>
  <si>
    <t>Glasgow,</t>
  </si>
  <si>
    <t>G14 0HB</t>
  </si>
  <si>
    <t>0141 954 2882</t>
  </si>
  <si>
    <t>07447 912 629</t>
  </si>
  <si>
    <t>ORIENT</t>
  </si>
  <si>
    <t>68 Birchwood Avenue,</t>
  </si>
  <si>
    <t>Lincoln</t>
  </si>
  <si>
    <t>LN6 0JD</t>
  </si>
  <si>
    <t>01522 680 187</t>
  </si>
  <si>
    <t>CARONS</t>
  </si>
  <si>
    <t>240 Southwell Road East,</t>
  </si>
  <si>
    <t>Rainworth,</t>
  </si>
  <si>
    <t>Mansfield,</t>
  </si>
  <si>
    <t>Nottinghaamshire</t>
  </si>
  <si>
    <t>NG21 0EG</t>
  </si>
  <si>
    <t>01623 490 838</t>
  </si>
  <si>
    <t>`</t>
  </si>
  <si>
    <t>WINNER CITY</t>
  </si>
  <si>
    <t>Old Rufford Road,</t>
  </si>
  <si>
    <t>Farnsfield</t>
  </si>
  <si>
    <t>NG22 8JD</t>
  </si>
  <si>
    <t>01623 883 165</t>
  </si>
  <si>
    <t>07810 456 101</t>
  </si>
  <si>
    <t>THE GOLDEN DRAGON REST.</t>
  </si>
  <si>
    <t>Mr David</t>
  </si>
  <si>
    <t>Boston</t>
  </si>
  <si>
    <t>PE21 8NH</t>
  </si>
  <si>
    <t>01205 361 657</t>
  </si>
  <si>
    <t>07768 103 883</t>
  </si>
  <si>
    <t>40 Market Place,</t>
  </si>
  <si>
    <t>OPEN KITCHEN</t>
  </si>
  <si>
    <t>24 London Road,</t>
  </si>
  <si>
    <t>Retford,</t>
  </si>
  <si>
    <t>Notts.</t>
  </si>
  <si>
    <t>DN22 6AY</t>
  </si>
  <si>
    <t>01777 710 110</t>
  </si>
  <si>
    <t>07703 044 148</t>
  </si>
  <si>
    <t>THE GREAT WALL</t>
  </si>
  <si>
    <t xml:space="preserve"> Mr Ng</t>
  </si>
  <si>
    <t>38 - 38A Lamb Gardens,</t>
  </si>
  <si>
    <t>St. Giles,</t>
  </si>
  <si>
    <t>LN2 4EQ</t>
  </si>
  <si>
    <t>01522 589 860</t>
  </si>
  <si>
    <t>KINGS GARDEN</t>
  </si>
  <si>
    <t>36 Patchwork Row,</t>
  </si>
  <si>
    <t>Shirebrood,</t>
  </si>
  <si>
    <t>NG20 8AL</t>
  </si>
  <si>
    <t>01623 744 703</t>
  </si>
  <si>
    <t>GOLDEN TRIANGLE</t>
  </si>
  <si>
    <t>W F Chung</t>
  </si>
  <si>
    <t>56 Herbert Street,</t>
  </si>
  <si>
    <t>Pontardawe,</t>
  </si>
  <si>
    <t>SA8 4EB</t>
  </si>
  <si>
    <t>01792 830 110</t>
  </si>
  <si>
    <t>07894 910 358</t>
  </si>
  <si>
    <t>GOOD CHOI'S CUISINE</t>
  </si>
  <si>
    <t>Mrs Yu</t>
  </si>
  <si>
    <t>13 Cumming Drive,</t>
  </si>
  <si>
    <t>Mount Florida,</t>
  </si>
  <si>
    <t>G42 9AE</t>
  </si>
  <si>
    <t>0141 649 5000</t>
  </si>
  <si>
    <t>07414 126 662</t>
  </si>
  <si>
    <t>Kwai On Cheng</t>
  </si>
  <si>
    <t>Barnchurch Road,</t>
  </si>
  <si>
    <t>Culloden,</t>
  </si>
  <si>
    <t>Inverness</t>
  </si>
  <si>
    <t>IV2 7WB</t>
  </si>
  <si>
    <t>01463 798 866</t>
  </si>
  <si>
    <t>07711 582 614</t>
  </si>
  <si>
    <t>BO COUNTRY</t>
  </si>
  <si>
    <t>Mr Ng</t>
  </si>
  <si>
    <t>89 The Watton,</t>
  </si>
  <si>
    <t>LD3 7EN</t>
  </si>
  <si>
    <t>01874 622 526</t>
  </si>
  <si>
    <t>Brecon,</t>
  </si>
  <si>
    <t>Powys</t>
  </si>
  <si>
    <t>913-X07</t>
  </si>
  <si>
    <t>ALREWAS CANTONESE</t>
  </si>
  <si>
    <t>86A Main Street,</t>
  </si>
  <si>
    <t>Alrewas,</t>
  </si>
  <si>
    <t>Burton - On - Trent</t>
  </si>
  <si>
    <t>DE13 7AE</t>
  </si>
  <si>
    <t>01283 790 027</t>
  </si>
  <si>
    <t>07792 115 826</t>
  </si>
  <si>
    <t>TOP WOK</t>
  </si>
  <si>
    <t>27 Queens Road,</t>
  </si>
  <si>
    <t>HX1 3NS</t>
  </si>
  <si>
    <t>01422 357 013</t>
  </si>
  <si>
    <t>07728 028 628</t>
  </si>
  <si>
    <t>HAPPY PALACE</t>
  </si>
  <si>
    <t>Sandra Cheung</t>
  </si>
  <si>
    <t>13 East Clapperfield,</t>
  </si>
  <si>
    <t>EH16 6TU</t>
  </si>
  <si>
    <t>0131 666 2103</t>
  </si>
  <si>
    <t>07766 310 468</t>
  </si>
  <si>
    <t>Ms Huang</t>
  </si>
  <si>
    <t>497 Liverpool Road,</t>
  </si>
  <si>
    <t>Eccles,</t>
  </si>
  <si>
    <t>M30 7BT</t>
  </si>
  <si>
    <t>0161 789 2007</t>
  </si>
  <si>
    <t>07595 603 886</t>
  </si>
  <si>
    <t>GOLDEN VALLEY</t>
  </si>
  <si>
    <t>Mrs Mak</t>
  </si>
  <si>
    <t>5 Budhill Avenue,</t>
  </si>
  <si>
    <t>G32 0PW</t>
  </si>
  <si>
    <t>0141 774 0792</t>
  </si>
  <si>
    <t>07901 664 629</t>
  </si>
  <si>
    <t>RUBY HOUSE</t>
  </si>
  <si>
    <t>180 Fenside Avenue,</t>
  </si>
  <si>
    <t>Styvechale,</t>
  </si>
  <si>
    <t>Coventry</t>
  </si>
  <si>
    <t>024 7641 8936</t>
  </si>
  <si>
    <t>CV3 5NJ</t>
  </si>
  <si>
    <t>LANTERN HOUSE</t>
  </si>
  <si>
    <t>246 Lyndon Road,</t>
  </si>
  <si>
    <t>Olton,</t>
  </si>
  <si>
    <t>B92 7QW</t>
  </si>
  <si>
    <t>0121 743 7160</t>
  </si>
  <si>
    <t>NEW GOLDEN WOK</t>
  </si>
  <si>
    <t>Mrs Franis</t>
  </si>
  <si>
    <t>373 Warwick Road,</t>
  </si>
  <si>
    <t>B91 1BQ</t>
  </si>
  <si>
    <t>0121 711 2622</t>
  </si>
  <si>
    <t>HARD WOK</t>
  </si>
  <si>
    <t>124 Hardwick Road,</t>
  </si>
  <si>
    <t>Streetly,</t>
  </si>
  <si>
    <t>Sutton Coldfield,</t>
  </si>
  <si>
    <t>B74 3DP</t>
  </si>
  <si>
    <t>0121 353 2288</t>
  </si>
  <si>
    <t>MANZIN</t>
  </si>
  <si>
    <t>Mrs Carol</t>
  </si>
  <si>
    <t>26 Greenbrow Road,</t>
  </si>
  <si>
    <t>Newall Green,</t>
  </si>
  <si>
    <t>M23 1EX</t>
  </si>
  <si>
    <t>0161 998 3568</t>
  </si>
  <si>
    <t>07886 002 708</t>
  </si>
  <si>
    <t>22 Wootton Road,</t>
  </si>
  <si>
    <t>Gaywood,</t>
  </si>
  <si>
    <t>King's Lynn</t>
  </si>
  <si>
    <t>PE30 4EX</t>
  </si>
  <si>
    <t>01553 761 248</t>
  </si>
  <si>
    <t>1 Norwich Road,</t>
  </si>
  <si>
    <t>North Walsham,</t>
  </si>
  <si>
    <t>NR28 9JP</t>
  </si>
  <si>
    <t>01692 406 821</t>
  </si>
  <si>
    <t xml:space="preserve"> 07532 392 386</t>
  </si>
  <si>
    <t>BRANSTON</t>
  </si>
  <si>
    <t>Unit 3, Station Road,</t>
  </si>
  <si>
    <t>Branston,</t>
  </si>
  <si>
    <t>LN4 1LH</t>
  </si>
  <si>
    <t>01522 794 196</t>
  </si>
  <si>
    <t>paid bank 23/7</t>
  </si>
  <si>
    <t>£452.40 in bank</t>
  </si>
  <si>
    <t>Mrs Lok</t>
  </si>
  <si>
    <t>16 The Brow, Woodside Estate,</t>
  </si>
  <si>
    <t>Garston,</t>
  </si>
  <si>
    <t>Watford,</t>
  </si>
  <si>
    <t>WD25 7NY</t>
  </si>
  <si>
    <t>01923 672 398</t>
  </si>
  <si>
    <t>SUN HALL</t>
  </si>
  <si>
    <t>29 Twyford Road,</t>
  </si>
  <si>
    <t>Willington,</t>
  </si>
  <si>
    <t>DE65 6ED</t>
  </si>
  <si>
    <t>01283 703 131</t>
  </si>
  <si>
    <t>MIU MIU</t>
  </si>
  <si>
    <t>493 Birmingham Road,</t>
  </si>
  <si>
    <t>Bromsgrove,</t>
  </si>
  <si>
    <t>B61 0HY</t>
  </si>
  <si>
    <t>0121 445 0938</t>
  </si>
  <si>
    <t>ORIENTAL CHOICE</t>
  </si>
  <si>
    <t>25 Union Street,</t>
  </si>
  <si>
    <t>IV1 1QA</t>
  </si>
  <si>
    <t>01463 234 369</t>
  </si>
  <si>
    <t>THE WOK</t>
  </si>
  <si>
    <t>Mrs Clare</t>
  </si>
  <si>
    <t>51 - 53 Mere Lane,</t>
  </si>
  <si>
    <t>Sandiway,</t>
  </si>
  <si>
    <t>Northwich</t>
  </si>
  <si>
    <t>CW8 2NR</t>
  </si>
  <si>
    <t>01606 882 759</t>
  </si>
  <si>
    <t>07828 918 242</t>
  </si>
  <si>
    <t>CANTON</t>
  </si>
  <si>
    <t>22 Berrycroft Lane,</t>
  </si>
  <si>
    <t>Romiley,</t>
  </si>
  <si>
    <t>Stockport</t>
  </si>
  <si>
    <t>SK6 3AU</t>
  </si>
  <si>
    <t>0161 406 8687</t>
  </si>
  <si>
    <t>07969 639 616</t>
  </si>
  <si>
    <t>GOLDEN BAMBOO</t>
  </si>
  <si>
    <t>Mr Joe</t>
  </si>
  <si>
    <t>296 Haunch Lane,</t>
  </si>
  <si>
    <t>King Heath,</t>
  </si>
  <si>
    <t>B13 0QS</t>
  </si>
  <si>
    <t>0121 444 1145</t>
  </si>
  <si>
    <t>07973 727 720</t>
  </si>
  <si>
    <t xml:space="preserve">JASMINE  </t>
  </si>
  <si>
    <t>Mr Ip</t>
  </si>
  <si>
    <t>158 James Brown Avenue,</t>
  </si>
  <si>
    <t>KA8 9SQ</t>
  </si>
  <si>
    <t>01292 610 002</t>
  </si>
  <si>
    <t>07897 492 992</t>
  </si>
  <si>
    <t>FUNG WONG</t>
  </si>
  <si>
    <t>Mr Andy</t>
  </si>
  <si>
    <t>2 South Road,</t>
  </si>
  <si>
    <t>B23 6EE</t>
  </si>
  <si>
    <t>0121 350 5206</t>
  </si>
  <si>
    <t>TASTE OF CHINA</t>
  </si>
  <si>
    <t>6 Knaresborough Road,</t>
  </si>
  <si>
    <t>Harrogate</t>
  </si>
  <si>
    <t>HG2 7SP</t>
  </si>
  <si>
    <t>01423 889 676</t>
  </si>
  <si>
    <t>WONDER FOOD</t>
  </si>
  <si>
    <t>4 Camwal Terrace,</t>
  </si>
  <si>
    <t>HG1 4PZ</t>
  </si>
  <si>
    <t>01423 888 568</t>
  </si>
  <si>
    <t>TAK YAN</t>
  </si>
  <si>
    <t>48 King Edwards Drive,</t>
  </si>
  <si>
    <t>HG1 4HL</t>
  </si>
  <si>
    <t>01423 564 712</t>
  </si>
  <si>
    <t>38 Cow Lane,</t>
  </si>
  <si>
    <t>Knottingley</t>
  </si>
  <si>
    <t>WF11 9BY</t>
  </si>
  <si>
    <t>01977 672 342</t>
  </si>
  <si>
    <t>FORTUNA</t>
  </si>
  <si>
    <t>10 Winwood Fold,</t>
  </si>
  <si>
    <t>Middleton,</t>
  </si>
  <si>
    <t>M24 6TA</t>
  </si>
  <si>
    <t>0161 653 6537</t>
  </si>
  <si>
    <t>07824 325 120</t>
  </si>
  <si>
    <t>913-X08</t>
  </si>
  <si>
    <t>913-X09</t>
  </si>
  <si>
    <t>CHINA DRAGON</t>
  </si>
  <si>
    <t>6 Moat Way,</t>
  </si>
  <si>
    <t xml:space="preserve"> Worcestershire</t>
  </si>
  <si>
    <t>WR14 2PE</t>
  </si>
  <si>
    <t>01684 577 074</t>
  </si>
  <si>
    <t>913-X10</t>
  </si>
  <si>
    <t>GOLDEN DARGON</t>
  </si>
  <si>
    <t>50 Alexandra Road,</t>
  </si>
  <si>
    <t>Swadlincote,</t>
  </si>
  <si>
    <t>DE11 9AZ</t>
  </si>
  <si>
    <t>01283 550 511</t>
  </si>
  <si>
    <t xml:space="preserve"> 07534 038 933</t>
  </si>
  <si>
    <t>Mr Su</t>
  </si>
  <si>
    <t>913-X11</t>
  </si>
  <si>
    <t>GARLOK GARDEN</t>
  </si>
  <si>
    <t>62 High Street,</t>
  </si>
  <si>
    <t>Ingatestone,</t>
  </si>
  <si>
    <t>CM4 9DW</t>
  </si>
  <si>
    <t>01277 352 057</t>
  </si>
  <si>
    <t xml:space="preserve">07967 580 370 </t>
  </si>
  <si>
    <t>913-X12</t>
  </si>
  <si>
    <t xml:space="preserve">GARLOK  </t>
  </si>
  <si>
    <t>07967 580 370</t>
  </si>
  <si>
    <t>01277 410 655</t>
  </si>
  <si>
    <t>913-X13</t>
  </si>
  <si>
    <t>01708 225 546</t>
  </si>
  <si>
    <t>913-X14</t>
  </si>
  <si>
    <t>PEKING EXPREE</t>
  </si>
  <si>
    <t>659 Bury Road,</t>
  </si>
  <si>
    <t>Bolton</t>
  </si>
  <si>
    <t>BL2 6HR</t>
  </si>
  <si>
    <t>01204 522 082</t>
  </si>
  <si>
    <t>07961 308 406</t>
  </si>
  <si>
    <t>913-X15</t>
  </si>
  <si>
    <t>HULTON FISH BAR</t>
  </si>
  <si>
    <t>01204 654 945</t>
  </si>
  <si>
    <t>0161 764 4378</t>
  </si>
  <si>
    <t>913-X16</t>
  </si>
  <si>
    <t>111 High Street,</t>
  </si>
  <si>
    <t>Brentwood,</t>
  </si>
  <si>
    <t>CM14 4RX</t>
  </si>
  <si>
    <t>133 Avon Road,</t>
  </si>
  <si>
    <t>Cranham,</t>
  </si>
  <si>
    <t>Upminster,</t>
  </si>
  <si>
    <t>RM14 1RQ</t>
  </si>
  <si>
    <t xml:space="preserve">PEKING </t>
  </si>
  <si>
    <t>14 Lower Guildford Road,</t>
  </si>
  <si>
    <t>Knaphill Woking,</t>
  </si>
  <si>
    <t>GU21 2EG</t>
  </si>
  <si>
    <t>01483 472 233</t>
  </si>
  <si>
    <t>YOUNG'S</t>
  </si>
  <si>
    <t>6 Hambro Parade,</t>
  </si>
  <si>
    <t>Rayleigh,</t>
  </si>
  <si>
    <t>SS6 9PU</t>
  </si>
  <si>
    <t>01268 784 078</t>
  </si>
  <si>
    <t>913-X17</t>
  </si>
  <si>
    <t>412 Hulton Lane,</t>
  </si>
  <si>
    <t>BL3 4LJ</t>
  </si>
  <si>
    <t>913-X18</t>
  </si>
  <si>
    <t>KWOK BO</t>
  </si>
  <si>
    <t>118 Leeds Road,</t>
  </si>
  <si>
    <t>Allerton Bywater,</t>
  </si>
  <si>
    <t>WF10 2HB</t>
  </si>
  <si>
    <t>0113 286 2185</t>
  </si>
  <si>
    <t>913-X19</t>
  </si>
  <si>
    <t>CHINA CITY</t>
  </si>
  <si>
    <t>35 Redvales Road,</t>
  </si>
  <si>
    <t>Bury</t>
  </si>
  <si>
    <t>BL9 9PU</t>
  </si>
  <si>
    <t>913-X20</t>
  </si>
  <si>
    <t>NEW JADE PALACE</t>
  </si>
  <si>
    <t>86 Weston Road,</t>
  </si>
  <si>
    <t>Meir,</t>
  </si>
  <si>
    <t>Stoke - On - Trent</t>
  </si>
  <si>
    <t>ST3 6AL</t>
  </si>
  <si>
    <t>01782 327 479</t>
  </si>
  <si>
    <t>913-X21</t>
  </si>
  <si>
    <t>508 Gorton Road,</t>
  </si>
  <si>
    <t>Reddish,</t>
  </si>
  <si>
    <t>SK5 6QU</t>
  </si>
  <si>
    <t>0161 223 9321</t>
  </si>
  <si>
    <t>913-X22</t>
  </si>
  <si>
    <t>HAPPY SEASONS</t>
  </si>
  <si>
    <t>55 Bradley Lane,</t>
  </si>
  <si>
    <t>Bradley Fold,</t>
  </si>
  <si>
    <t>BL2 6RA</t>
  </si>
  <si>
    <t>01204 373 688</t>
  </si>
  <si>
    <t>913-X23</t>
  </si>
  <si>
    <t>DRAGON CAPITAL</t>
  </si>
  <si>
    <t>51 Higher Market Street,</t>
  </si>
  <si>
    <t>Farnworth,</t>
  </si>
  <si>
    <t>BL4 8HQ</t>
  </si>
  <si>
    <t>01204 864 888</t>
  </si>
  <si>
    <t>Sarah</t>
  </si>
  <si>
    <t xml:space="preserve">Unit 2, Cheveley Park </t>
  </si>
  <si>
    <t>Shopping Centre,</t>
  </si>
  <si>
    <t>Belmont,</t>
  </si>
  <si>
    <t>Durham</t>
  </si>
  <si>
    <t>DH1 2AA</t>
  </si>
  <si>
    <t>0191 386 8004</t>
  </si>
  <si>
    <t>07412 915 808</t>
  </si>
  <si>
    <t>NEW RAINBOW GARDEN</t>
  </si>
  <si>
    <t>1225 Pershore Road,</t>
  </si>
  <si>
    <t>B30 2YT</t>
  </si>
  <si>
    <t>0121 459 1281</t>
  </si>
  <si>
    <t>ASIAN HARVEST FOODS INVERNESS</t>
  </si>
  <si>
    <t>3 Longman Drive,</t>
  </si>
  <si>
    <t>IV1 1SU</t>
  </si>
  <si>
    <t>01463 713 888</t>
  </si>
  <si>
    <t>GOLDEN FOOK CALENDAR</t>
  </si>
</sst>
</file>

<file path=xl/styles.xml><?xml version="1.0" encoding="utf-8"?>
<styleSheet xmlns="http://schemas.openxmlformats.org/spreadsheetml/2006/main">
  <numFmts count="1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£&quot;#,##0.00_);[Red]\(&quot;£&quot;#,##0.00\)"/>
    <numFmt numFmtId="167" formatCode="&quot;$&quot;#,##0.00_);\(&quot;$&quot;#,##0.00\);;"/>
    <numFmt numFmtId="168" formatCode="#,##0.000"/>
    <numFmt numFmtId="169" formatCode="&quot;Yes&quot;;&quot;Yes&quot;;&quot;No&quot;"/>
    <numFmt numFmtId="170" formatCode="&quot;£&quot;#,##0.00"/>
    <numFmt numFmtId="171" formatCode="0.000"/>
    <numFmt numFmtId="172" formatCode="[$-409]d\-mmm\-yy;@"/>
    <numFmt numFmtId="173" formatCode="dd/mm/yyyy;@"/>
    <numFmt numFmtId="174" formatCode="[$-409]dd\-mmm\-yy;@"/>
    <numFmt numFmtId="175" formatCode="[$-409]d\-mmm;@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細明體"/>
      <family val="3"/>
      <charset val="136"/>
    </font>
    <font>
      <b/>
      <sz val="18"/>
      <name val="Swis721 BlkEx BT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華康儷宋"/>
      <family val="3"/>
      <charset val="136"/>
    </font>
    <font>
      <sz val="10"/>
      <name val="王漢宗特圓體繁"/>
      <family val="1"/>
      <charset val="136"/>
    </font>
    <font>
      <sz val="10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8"/>
      <color rgb="FFFF0000"/>
      <name val="Arial"/>
      <family val="2"/>
    </font>
    <font>
      <b/>
      <i/>
      <sz val="18"/>
      <color rgb="FFFF0000"/>
      <name val="Arial"/>
      <family val="2"/>
    </font>
    <font>
      <i/>
      <sz val="10"/>
      <color rgb="FFFF0000"/>
      <name val="Arial"/>
      <family val="2"/>
    </font>
    <font>
      <i/>
      <sz val="12"/>
      <name val="Arial"/>
      <family val="2"/>
    </font>
    <font>
      <sz val="11"/>
      <color rgb="FF9C0006"/>
      <name val="Calibri"/>
      <family val="2"/>
      <scheme val="minor"/>
    </font>
    <font>
      <b/>
      <i/>
      <sz val="10"/>
      <color rgb="FFFF0000"/>
      <name val="Arial Black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  <font>
      <b/>
      <sz val="14"/>
      <color theme="3" tint="0.39994506668294322"/>
      <name val="Arial"/>
      <family val="2"/>
    </font>
    <font>
      <b/>
      <sz val="14"/>
      <color rgb="FFFF0000"/>
      <name val="Arial"/>
      <family val="2"/>
    </font>
    <font>
      <sz val="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1">
    <xf numFmtId="172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" fillId="2" borderId="0"/>
    <xf numFmtId="172" fontId="22" fillId="5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49" fontId="27" fillId="0" borderId="0">
      <alignment horizontal="right"/>
      <protection locked="0"/>
    </xf>
    <xf numFmtId="49" fontId="8" fillId="0" borderId="0">
      <alignment horizontal="right"/>
      <protection locked="0"/>
    </xf>
  </cellStyleXfs>
  <cellXfs count="234">
    <xf numFmtId="172" fontId="0" fillId="0" borderId="0" xfId="0"/>
    <xf numFmtId="172" fontId="4" fillId="0" borderId="0" xfId="0" applyFont="1"/>
    <xf numFmtId="172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72" fontId="0" fillId="0" borderId="0" xfId="0" applyAlignment="1">
      <alignment vertical="center"/>
    </xf>
    <xf numFmtId="166" fontId="4" fillId="3" borderId="2" xfId="0" applyNumberFormat="1" applyFont="1" applyFill="1" applyBorder="1" applyAlignment="1">
      <alignment vertical="center"/>
    </xf>
    <xf numFmtId="166" fontId="4" fillId="3" borderId="3" xfId="0" applyNumberFormat="1" applyFont="1" applyFill="1" applyBorder="1" applyAlignment="1">
      <alignment vertical="center"/>
    </xf>
    <xf numFmtId="172" fontId="0" fillId="0" borderId="0" xfId="0" applyBorder="1" applyAlignment="1">
      <alignment horizontal="left" vertical="center"/>
    </xf>
    <xf numFmtId="172" fontId="0" fillId="0" borderId="0" xfId="0" applyAlignment="1">
      <alignment horizontal="right" vertical="center"/>
    </xf>
    <xf numFmtId="172" fontId="4" fillId="0" borderId="0" xfId="0" applyFont="1" applyBorder="1" applyAlignment="1">
      <alignment horizontal="right" vertical="center"/>
    </xf>
    <xf numFmtId="166" fontId="4" fillId="3" borderId="5" xfId="0" applyNumberFormat="1" applyFont="1" applyFill="1" applyBorder="1" applyAlignment="1">
      <alignment vertical="center"/>
    </xf>
    <xf numFmtId="172" fontId="0" fillId="0" borderId="0" xfId="0" applyAlignment="1"/>
    <xf numFmtId="167" fontId="0" fillId="0" borderId="0" xfId="0" applyNumberFormat="1" applyAlignment="1">
      <alignment vertical="center"/>
    </xf>
    <xf numFmtId="172" fontId="7" fillId="0" borderId="0" xfId="0" applyFont="1" applyAlignment="1"/>
    <xf numFmtId="172" fontId="3" fillId="0" borderId="0" xfId="0" applyFont="1" applyAlignment="1"/>
    <xf numFmtId="172" fontId="0" fillId="0" borderId="2" xfId="0" applyBorder="1" applyAlignment="1">
      <alignment horizontal="center" vertical="center"/>
    </xf>
    <xf numFmtId="172" fontId="0" fillId="0" borderId="0" xfId="0" quotePrefix="1" applyAlignment="1"/>
    <xf numFmtId="172" fontId="8" fillId="0" borderId="0" xfId="0" applyFont="1"/>
    <xf numFmtId="172" fontId="0" fillId="0" borderId="0" xfId="0" quotePrefix="1"/>
    <xf numFmtId="168" fontId="0" fillId="0" borderId="3" xfId="2" applyNumberFormat="1" applyFont="1" applyBorder="1" applyAlignment="1">
      <alignment vertical="center"/>
    </xf>
    <xf numFmtId="172" fontId="3" fillId="0" borderId="0" xfId="0" applyFont="1" applyFill="1" applyBorder="1" applyAlignment="1">
      <alignment horizontal="left"/>
    </xf>
    <xf numFmtId="172" fontId="3" fillId="0" borderId="0" xfId="0" applyFont="1" applyFill="1" applyBorder="1" applyAlignment="1">
      <alignment horizontal="left" vertical="center"/>
    </xf>
    <xf numFmtId="172" fontId="0" fillId="0" borderId="3" xfId="0" applyBorder="1" applyAlignment="1">
      <alignment horizontal="center" vertical="center"/>
    </xf>
    <xf numFmtId="172" fontId="0" fillId="0" borderId="4" xfId="0" applyBorder="1" applyAlignment="1">
      <alignment horizontal="center" vertical="center"/>
    </xf>
    <xf numFmtId="168" fontId="0" fillId="0" borderId="4" xfId="2" applyNumberFormat="1" applyFont="1" applyBorder="1" applyAlignment="1">
      <alignment vertical="center"/>
    </xf>
    <xf numFmtId="166" fontId="10" fillId="3" borderId="5" xfId="0" applyNumberFormat="1" applyFont="1" applyFill="1" applyBorder="1" applyAlignment="1">
      <alignment vertical="center"/>
    </xf>
    <xf numFmtId="2" fontId="0" fillId="0" borderId="0" xfId="0" applyNumberFormat="1"/>
    <xf numFmtId="166" fontId="0" fillId="0" borderId="0" xfId="0" applyNumberFormat="1"/>
    <xf numFmtId="172" fontId="0" fillId="0" borderId="0" xfId="0" applyFill="1" applyBorder="1" applyAlignment="1">
      <alignment horizontal="right"/>
    </xf>
    <xf numFmtId="172" fontId="5" fillId="0" borderId="0" xfId="0" applyFont="1" applyFill="1" applyBorder="1"/>
    <xf numFmtId="172" fontId="0" fillId="0" borderId="0" xfId="0" applyFill="1"/>
    <xf numFmtId="172" fontId="0" fillId="0" borderId="0" xfId="0" applyFill="1" applyBorder="1"/>
    <xf numFmtId="172" fontId="0" fillId="0" borderId="6" xfId="0" applyBorder="1"/>
    <xf numFmtId="172" fontId="0" fillId="0" borderId="7" xfId="0" applyBorder="1"/>
    <xf numFmtId="172" fontId="0" fillId="0" borderId="8" xfId="0" applyBorder="1"/>
    <xf numFmtId="172" fontId="0" fillId="0" borderId="0" xfId="0" applyBorder="1"/>
    <xf numFmtId="172" fontId="0" fillId="0" borderId="10" xfId="0" applyBorder="1"/>
    <xf numFmtId="172" fontId="0" fillId="0" borderId="11" xfId="0" applyBorder="1"/>
    <xf numFmtId="172" fontId="0" fillId="0" borderId="12" xfId="0" applyBorder="1"/>
    <xf numFmtId="172" fontId="0" fillId="0" borderId="13" xfId="0" applyBorder="1"/>
    <xf numFmtId="172" fontId="0" fillId="0" borderId="14" xfId="0" applyBorder="1"/>
    <xf numFmtId="172" fontId="0" fillId="0" borderId="2" xfId="0" applyBorder="1"/>
    <xf numFmtId="172" fontId="0" fillId="0" borderId="3" xfId="0" applyBorder="1"/>
    <xf numFmtId="172" fontId="0" fillId="0" borderId="10" xfId="0" applyBorder="1" applyAlignment="1">
      <alignment horizontal="right"/>
    </xf>
    <xf numFmtId="172" fontId="0" fillId="0" borderId="4" xfId="0" applyBorder="1"/>
    <xf numFmtId="172" fontId="3" fillId="0" borderId="2" xfId="1" applyNumberFormat="1" applyBorder="1"/>
    <xf numFmtId="172" fontId="0" fillId="0" borderId="15" xfId="0" applyBorder="1"/>
    <xf numFmtId="172" fontId="3" fillId="0" borderId="3" xfId="1" applyNumberFormat="1" applyBorder="1"/>
    <xf numFmtId="172" fontId="3" fillId="0" borderId="4" xfId="1" applyNumberFormat="1" applyBorder="1"/>
    <xf numFmtId="14" fontId="0" fillId="0" borderId="6" xfId="0" applyNumberFormat="1" applyBorder="1"/>
    <xf numFmtId="172" fontId="14" fillId="0" borderId="0" xfId="0" applyFont="1" applyFill="1" applyBorder="1"/>
    <xf numFmtId="172" fontId="0" fillId="0" borderId="0" xfId="0" quotePrefix="1" applyBorder="1" applyAlignment="1"/>
    <xf numFmtId="172" fontId="0" fillId="0" borderId="0" xfId="0" applyBorder="1" applyAlignment="1"/>
    <xf numFmtId="172" fontId="0" fillId="0" borderId="16" xfId="0" applyFill="1" applyBorder="1"/>
    <xf numFmtId="172" fontId="0" fillId="0" borderId="17" xfId="0" applyFill="1" applyBorder="1" applyAlignment="1">
      <alignment horizontal="right"/>
    </xf>
    <xf numFmtId="172" fontId="5" fillId="0" borderId="17" xfId="0" applyFont="1" applyFill="1" applyBorder="1"/>
    <xf numFmtId="172" fontId="0" fillId="0" borderId="17" xfId="0" applyBorder="1"/>
    <xf numFmtId="172" fontId="0" fillId="0" borderId="18" xfId="0" applyBorder="1"/>
    <xf numFmtId="172" fontId="0" fillId="0" borderId="19" xfId="0" applyFill="1" applyBorder="1"/>
    <xf numFmtId="172" fontId="0" fillId="0" borderId="20" xfId="0" applyBorder="1"/>
    <xf numFmtId="49" fontId="0" fillId="0" borderId="20" xfId="0" applyNumberFormat="1" applyBorder="1"/>
    <xf numFmtId="172" fontId="0" fillId="0" borderId="21" xfId="0" applyFill="1" applyBorder="1"/>
    <xf numFmtId="172" fontId="0" fillId="0" borderId="22" xfId="0" applyFill="1" applyBorder="1" applyAlignment="1">
      <alignment horizontal="right"/>
    </xf>
    <xf numFmtId="172" fontId="14" fillId="0" borderId="22" xfId="0" applyFont="1" applyFill="1" applyBorder="1"/>
    <xf numFmtId="172" fontId="0" fillId="0" borderId="22" xfId="0" applyBorder="1" applyAlignment="1">
      <alignment vertical="center"/>
    </xf>
    <xf numFmtId="172" fontId="0" fillId="0" borderId="23" xfId="0" applyBorder="1" applyAlignment="1">
      <alignment vertical="center"/>
    </xf>
    <xf numFmtId="172" fontId="15" fillId="0" borderId="0" xfId="0" applyFont="1" applyBorder="1" applyAlignment="1">
      <alignment horizontal="left" vertical="center"/>
    </xf>
    <xf numFmtId="172" fontId="10" fillId="0" borderId="0" xfId="0" applyFont="1" applyAlignment="1">
      <alignment vertical="center"/>
    </xf>
    <xf numFmtId="172" fontId="10" fillId="0" borderId="0" xfId="0" applyFont="1"/>
    <xf numFmtId="172" fontId="12" fillId="0" borderId="0" xfId="0" applyFont="1" applyBorder="1" applyAlignment="1">
      <alignment vertical="center"/>
    </xf>
    <xf numFmtId="171" fontId="0" fillId="0" borderId="0" xfId="0" applyNumberFormat="1"/>
    <xf numFmtId="171" fontId="0" fillId="0" borderId="0" xfId="0" applyNumberFormat="1" applyAlignment="1">
      <alignment vertical="center"/>
    </xf>
    <xf numFmtId="10" fontId="0" fillId="0" borderId="0" xfId="0" applyNumberFormat="1"/>
    <xf numFmtId="172" fontId="0" fillId="0" borderId="0" xfId="0" applyAlignment="1"/>
    <xf numFmtId="172" fontId="18" fillId="2" borderId="0" xfId="3" applyFont="1" applyAlignment="1">
      <alignment horizontal="center" vertical="center"/>
    </xf>
    <xf numFmtId="172" fontId="0" fillId="0" borderId="0" xfId="0" applyFont="1" applyFill="1"/>
    <xf numFmtId="165" fontId="9" fillId="0" borderId="0" xfId="0" applyNumberFormat="1" applyFont="1" applyBorder="1" applyAlignment="1">
      <alignment vertical="center" wrapText="1"/>
    </xf>
    <xf numFmtId="172" fontId="0" fillId="0" borderId="0" xfId="0" quotePrefix="1" applyBorder="1" applyAlignment="1">
      <alignment horizontal="right" vertical="center"/>
    </xf>
    <xf numFmtId="171" fontId="0" fillId="0" borderId="0" xfId="0" applyNumberFormat="1" applyAlignment="1" applyProtection="1">
      <alignment vertical="center"/>
      <protection locked="0"/>
    </xf>
    <xf numFmtId="172" fontId="0" fillId="0" borderId="4" xfId="0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vertical="center"/>
    </xf>
    <xf numFmtId="172" fontId="0" fillId="0" borderId="2" xfId="0" applyBorder="1" applyAlignment="1" applyProtection="1">
      <alignment horizontal="center" vertical="center"/>
      <protection locked="0"/>
    </xf>
    <xf numFmtId="172" fontId="0" fillId="0" borderId="3" xfId="0" applyBorder="1" applyAlignment="1" applyProtection="1">
      <alignment horizontal="center" vertical="center"/>
      <protection locked="0"/>
    </xf>
    <xf numFmtId="170" fontId="19" fillId="0" borderId="0" xfId="0" applyNumberFormat="1" applyFont="1"/>
    <xf numFmtId="172" fontId="0" fillId="0" borderId="0" xfId="0"/>
    <xf numFmtId="172" fontId="20" fillId="0" borderId="0" xfId="0" applyFont="1"/>
    <xf numFmtId="172" fontId="21" fillId="0" borderId="18" xfId="0" applyFont="1" applyFill="1" applyBorder="1" applyAlignment="1">
      <alignment horizontal="center"/>
    </xf>
    <xf numFmtId="166" fontId="4" fillId="3" borderId="5" xfId="0" applyNumberFormat="1" applyFont="1" applyFill="1" applyBorder="1" applyAlignment="1" applyProtection="1">
      <alignment vertical="center"/>
    </xf>
    <xf numFmtId="172" fontId="0" fillId="0" borderId="0" xfId="0" applyAlignment="1" applyProtection="1">
      <alignment vertical="center"/>
      <protection locked="0"/>
    </xf>
    <xf numFmtId="165" fontId="9" fillId="0" borderId="0" xfId="0" applyNumberFormat="1" applyFont="1" applyBorder="1" applyAlignment="1" applyProtection="1">
      <alignment vertical="center" wrapText="1"/>
      <protection locked="0"/>
    </xf>
    <xf numFmtId="172" fontId="21" fillId="0" borderId="20" xfId="0" applyFont="1" applyFill="1" applyBorder="1" applyAlignment="1">
      <alignment horizontal="center"/>
    </xf>
    <xf numFmtId="172" fontId="0" fillId="0" borderId="0" xfId="0" applyFont="1" applyFill="1" applyProtection="1">
      <protection locked="0"/>
    </xf>
    <xf numFmtId="172" fontId="4" fillId="0" borderId="0" xfId="0" applyFont="1" applyFill="1" applyAlignment="1" applyProtection="1">
      <alignment horizontal="center"/>
      <protection locked="0"/>
    </xf>
    <xf numFmtId="172" fontId="21" fillId="0" borderId="23" xfId="0" applyFont="1" applyFill="1" applyBorder="1" applyAlignment="1">
      <alignment horizontal="center"/>
    </xf>
    <xf numFmtId="169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Protection="1">
      <protection locked="0"/>
    </xf>
    <xf numFmtId="0" fontId="0" fillId="0" borderId="0" xfId="0" quotePrefix="1" applyNumberFormat="1" applyFont="1" applyFill="1" applyProtection="1">
      <protection locked="0"/>
    </xf>
    <xf numFmtId="0" fontId="13" fillId="4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ill="1" applyBorder="1" applyAlignment="1" applyProtection="1">
      <alignment horizontal="center" vertical="center" wrapText="1"/>
      <protection locked="0"/>
    </xf>
    <xf numFmtId="172" fontId="0" fillId="0" borderId="0" xfId="0" applyAlignment="1"/>
    <xf numFmtId="2" fontId="0" fillId="0" borderId="0" xfId="2" applyNumberFormat="1" applyFont="1" applyFill="1" applyBorder="1" applyAlignment="1" applyProtection="1"/>
    <xf numFmtId="172" fontId="12" fillId="0" borderId="3" xfId="0" applyFont="1" applyBorder="1" applyAlignment="1">
      <alignment horizontal="center" vertical="center"/>
    </xf>
    <xf numFmtId="172" fontId="12" fillId="0" borderId="4" xfId="0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165" fontId="23" fillId="0" borderId="0" xfId="0" applyNumberFormat="1" applyFont="1" applyBorder="1" applyAlignment="1">
      <alignment horizontal="right" vertical="center"/>
    </xf>
    <xf numFmtId="166" fontId="4" fillId="3" borderId="1" xfId="0" applyNumberFormat="1" applyFont="1" applyFill="1" applyBorder="1" applyAlignment="1" applyProtection="1">
      <alignment vertical="center"/>
    </xf>
    <xf numFmtId="166" fontId="4" fillId="3" borderId="3" xfId="0" applyNumberFormat="1" applyFont="1" applyFill="1" applyBorder="1" applyAlignment="1" applyProtection="1">
      <alignment vertical="center"/>
    </xf>
    <xf numFmtId="166" fontId="10" fillId="3" borderId="5" xfId="0" applyNumberFormat="1" applyFont="1" applyFill="1" applyBorder="1" applyAlignment="1" applyProtection="1">
      <alignment vertical="center"/>
    </xf>
    <xf numFmtId="166" fontId="4" fillId="3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/>
    </xf>
    <xf numFmtId="172" fontId="12" fillId="0" borderId="2" xfId="0" applyFont="1" applyBorder="1" applyAlignment="1">
      <alignment horizontal="center" vertical="center"/>
    </xf>
    <xf numFmtId="168" fontId="0" fillId="0" borderId="2" xfId="2" applyNumberFormat="1" applyFont="1" applyBorder="1" applyAlignment="1">
      <alignment vertical="center"/>
    </xf>
    <xf numFmtId="172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2" fontId="0" fillId="0" borderId="0" xfId="0" applyNumberFormat="1" applyFont="1" applyFill="1" applyBorder="1" applyAlignment="1" applyProtection="1">
      <alignment horizontal="left"/>
    </xf>
    <xf numFmtId="173" fontId="0" fillId="0" borderId="0" xfId="0" applyNumberFormat="1" applyFont="1" applyFill="1" applyBorder="1" applyAlignment="1" applyProtection="1">
      <alignment horizontal="left"/>
      <protection locked="0"/>
    </xf>
    <xf numFmtId="170" fontId="0" fillId="0" borderId="0" xfId="0" applyNumberFormat="1" applyFont="1" applyFill="1" applyBorder="1" applyAlignment="1" applyProtection="1">
      <alignment horizontal="left"/>
      <protection locked="0"/>
    </xf>
    <xf numFmtId="170" fontId="0" fillId="0" borderId="0" xfId="0" applyNumberFormat="1" applyFont="1" applyFill="1" applyBorder="1" applyAlignment="1">
      <alignment horizontal="left"/>
    </xf>
    <xf numFmtId="172" fontId="17" fillId="0" borderId="0" xfId="0" applyFont="1" applyFill="1" applyBorder="1" applyAlignment="1" applyProtection="1">
      <alignment horizontal="center"/>
      <protection locked="0"/>
    </xf>
    <xf numFmtId="172" fontId="0" fillId="0" borderId="0" xfId="0" applyFont="1" applyFill="1" applyBorder="1" applyAlignment="1">
      <alignment horizontal="left"/>
    </xf>
    <xf numFmtId="173" fontId="0" fillId="0" borderId="0" xfId="0" applyNumberFormat="1" applyFont="1" applyFill="1" applyProtection="1">
      <protection locked="0"/>
    </xf>
    <xf numFmtId="170" fontId="0" fillId="0" borderId="0" xfId="0" applyNumberFormat="1" applyFont="1" applyFill="1" applyProtection="1">
      <protection locked="0"/>
    </xf>
    <xf numFmtId="170" fontId="0" fillId="0" borderId="0" xfId="0" applyNumberFormat="1" applyFont="1" applyFill="1"/>
    <xf numFmtId="16" fontId="0" fillId="0" borderId="0" xfId="0" applyNumberFormat="1" applyFont="1" applyFill="1" applyProtection="1">
      <protection locked="0"/>
    </xf>
    <xf numFmtId="169" fontId="0" fillId="0" borderId="0" xfId="0" applyNumberFormat="1" applyFont="1" applyFill="1" applyProtection="1">
      <protection locked="0"/>
    </xf>
    <xf numFmtId="173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Protection="1"/>
    <xf numFmtId="2" fontId="0" fillId="0" borderId="0" xfId="0" applyNumberFormat="1" applyFont="1" applyFill="1" applyAlignment="1" applyProtection="1"/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/>
    <xf numFmtId="0" fontId="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>
      <alignment horizontal="left"/>
    </xf>
    <xf numFmtId="0" fontId="12" fillId="0" borderId="3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175" fontId="4" fillId="0" borderId="0" xfId="0" applyNumberFormat="1" applyFont="1" applyFill="1" applyBorder="1" applyAlignment="1" applyProtection="1">
      <alignment horizontal="right"/>
      <protection locked="0"/>
    </xf>
    <xf numFmtId="175" fontId="0" fillId="0" borderId="0" xfId="0" applyNumberFormat="1" applyFont="1" applyFill="1" applyProtection="1">
      <protection locked="0"/>
    </xf>
    <xf numFmtId="0" fontId="14" fillId="0" borderId="0" xfId="0" applyNumberFormat="1" applyFont="1" applyFill="1" applyProtection="1">
      <protection locked="0"/>
    </xf>
    <xf numFmtId="0" fontId="5" fillId="0" borderId="0" xfId="0" applyNumberFormat="1" applyFont="1" applyFill="1" applyProtection="1">
      <protection locked="0"/>
    </xf>
    <xf numFmtId="0" fontId="14" fillId="0" borderId="0" xfId="0" applyNumberFormat="1" applyFont="1" applyFill="1" applyBorder="1" applyProtection="1">
      <protection locked="0"/>
    </xf>
    <xf numFmtId="173" fontId="14" fillId="0" borderId="0" xfId="0" applyNumberFormat="1" applyFont="1" applyFill="1" applyProtection="1">
      <protection locked="0"/>
    </xf>
    <xf numFmtId="170" fontId="14" fillId="0" borderId="0" xfId="0" applyNumberFormat="1" applyFont="1" applyFill="1" applyProtection="1">
      <protection locked="0"/>
    </xf>
    <xf numFmtId="170" fontId="14" fillId="0" borderId="0" xfId="0" applyNumberFormat="1" applyFont="1" applyFill="1"/>
    <xf numFmtId="175" fontId="14" fillId="0" borderId="0" xfId="0" applyNumberFormat="1" applyFont="1" applyFill="1" applyProtection="1">
      <protection locked="0"/>
    </xf>
    <xf numFmtId="169" fontId="14" fillId="0" borderId="0" xfId="0" applyNumberFormat="1" applyFont="1" applyFill="1" applyProtection="1">
      <protection locked="0"/>
    </xf>
    <xf numFmtId="0" fontId="24" fillId="0" borderId="0" xfId="0" applyNumberFormat="1" applyFont="1" applyFill="1" applyProtection="1">
      <protection locked="0"/>
    </xf>
    <xf numFmtId="0" fontId="25" fillId="0" borderId="0" xfId="0" applyNumberFormat="1" applyFont="1" applyFill="1" applyProtection="1">
      <protection locked="0"/>
    </xf>
    <xf numFmtId="0" fontId="14" fillId="0" borderId="0" xfId="0" quotePrefix="1" applyNumberFormat="1" applyFont="1" applyFill="1" applyProtection="1">
      <protection locked="0"/>
    </xf>
    <xf numFmtId="172" fontId="14" fillId="0" borderId="0" xfId="0" applyFont="1" applyFill="1" applyProtection="1">
      <protection locked="0"/>
    </xf>
    <xf numFmtId="2" fontId="14" fillId="0" borderId="0" xfId="2" applyNumberFormat="1" applyFont="1" applyFill="1" applyBorder="1" applyAlignment="1" applyProtection="1"/>
    <xf numFmtId="2" fontId="14" fillId="0" borderId="0" xfId="0" applyNumberFormat="1" applyFont="1" applyFill="1" applyProtection="1"/>
    <xf numFmtId="2" fontId="14" fillId="0" borderId="0" xfId="0" applyNumberFormat="1" applyFont="1" applyFill="1" applyProtection="1">
      <protection locked="0"/>
    </xf>
    <xf numFmtId="0" fontId="14" fillId="0" borderId="0" xfId="0" applyNumberFormat="1" applyFont="1" applyFill="1" applyAlignment="1" applyProtection="1">
      <alignment wrapText="1"/>
      <protection locked="0"/>
    </xf>
    <xf numFmtId="0" fontId="14" fillId="0" borderId="0" xfId="4" applyNumberFormat="1" applyFont="1" applyFill="1" applyProtection="1">
      <protection locked="0"/>
    </xf>
    <xf numFmtId="175" fontId="14" fillId="0" borderId="0" xfId="0" applyNumberFormat="1" applyFont="1" applyFill="1"/>
    <xf numFmtId="170" fontId="0" fillId="0" borderId="0" xfId="0" applyNumberFormat="1" applyFont="1" applyFill="1" applyBorder="1" applyAlignment="1" applyProtection="1">
      <alignment horizontal="left"/>
    </xf>
    <xf numFmtId="170" fontId="26" fillId="0" borderId="0" xfId="0" applyNumberFormat="1" applyFont="1" applyFill="1" applyProtection="1"/>
    <xf numFmtId="173" fontId="14" fillId="0" borderId="0" xfId="0" applyNumberFormat="1" applyFont="1" applyFill="1" applyBorder="1" applyAlignment="1">
      <alignment horizontal="left"/>
    </xf>
    <xf numFmtId="172" fontId="14" fillId="0" borderId="0" xfId="0" applyFont="1" applyFill="1"/>
    <xf numFmtId="0" fontId="5" fillId="0" borderId="0" xfId="0" applyNumberFormat="1" applyFont="1" applyFill="1"/>
    <xf numFmtId="0" fontId="14" fillId="0" borderId="0" xfId="0" applyNumberFormat="1" applyFont="1" applyFill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Protection="1">
      <protection locked="0"/>
    </xf>
    <xf numFmtId="172" fontId="0" fillId="0" borderId="0" xfId="0" applyFill="1" applyProtection="1">
      <protection locked="0"/>
    </xf>
    <xf numFmtId="0" fontId="4" fillId="0" borderId="0" xfId="0" applyNumberFormat="1" applyFont="1" applyFill="1"/>
    <xf numFmtId="170" fontId="17" fillId="0" borderId="0" xfId="0" applyNumberFormat="1" applyFont="1" applyFill="1" applyAlignment="1" applyProtection="1"/>
    <xf numFmtId="170" fontId="17" fillId="0" borderId="0" xfId="0" applyNumberFormat="1" applyFont="1" applyFill="1" applyProtection="1"/>
    <xf numFmtId="170" fontId="17" fillId="0" borderId="0" xfId="0" applyNumberFormat="1" applyFont="1" applyFill="1" applyProtection="1">
      <protection locked="0"/>
    </xf>
    <xf numFmtId="2" fontId="0" fillId="0" borderId="0" xfId="0" applyNumberFormat="1" applyFont="1" applyFill="1"/>
    <xf numFmtId="172" fontId="11" fillId="0" borderId="0" xfId="0" applyFont="1" applyFill="1"/>
    <xf numFmtId="1" fontId="0" fillId="0" borderId="0" xfId="0" applyNumberFormat="1" applyFont="1" applyFill="1"/>
    <xf numFmtId="172" fontId="0" fillId="0" borderId="0" xfId="0" applyFill="1"/>
    <xf numFmtId="172" fontId="0" fillId="0" borderId="0" xfId="0" applyFont="1" applyFill="1"/>
    <xf numFmtId="0" fontId="0" fillId="0" borderId="0" xfId="0" applyNumberFormat="1" applyFont="1" applyFill="1"/>
    <xf numFmtId="0" fontId="14" fillId="0" borderId="0" xfId="0" applyNumberFormat="1" applyFont="1" applyFill="1" applyProtection="1">
      <protection locked="0"/>
    </xf>
    <xf numFmtId="0" fontId="5" fillId="0" borderId="0" xfId="0" applyNumberFormat="1" applyFont="1" applyFill="1" applyProtection="1">
      <protection locked="0"/>
    </xf>
    <xf numFmtId="2" fontId="14" fillId="0" borderId="0" xfId="2" applyNumberFormat="1" applyFont="1" applyBorder="1" applyAlignment="1" applyProtection="1"/>
    <xf numFmtId="0" fontId="0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72" fontId="0" fillId="6" borderId="0" xfId="0" applyFont="1" applyFill="1"/>
    <xf numFmtId="172" fontId="0" fillId="7" borderId="0" xfId="0" applyFont="1" applyFill="1"/>
    <xf numFmtId="2" fontId="0" fillId="7" borderId="0" xfId="0" applyNumberFormat="1" applyFont="1" applyFill="1"/>
    <xf numFmtId="1" fontId="4" fillId="7" borderId="0" xfId="0" applyNumberFormat="1" applyFont="1" applyFill="1" applyAlignment="1">
      <alignment horizontal="center"/>
    </xf>
    <xf numFmtId="0" fontId="0" fillId="7" borderId="0" xfId="0" applyNumberFormat="1" applyFont="1" applyFill="1" applyAlignment="1">
      <alignment horizontal="center"/>
    </xf>
    <xf numFmtId="1" fontId="0" fillId="7" borderId="0" xfId="0" applyNumberFormat="1" applyFont="1" applyFill="1"/>
    <xf numFmtId="0" fontId="0" fillId="7" borderId="0" xfId="0" applyNumberFormat="1" applyFont="1" applyFill="1"/>
    <xf numFmtId="172" fontId="11" fillId="7" borderId="0" xfId="0" applyFont="1" applyFill="1"/>
    <xf numFmtId="172" fontId="0" fillId="7" borderId="0" xfId="0" applyFill="1"/>
    <xf numFmtId="2" fontId="14" fillId="0" borderId="0" xfId="2" applyNumberFormat="1" applyFont="1" applyBorder="1" applyAlignment="1" applyProtection="1"/>
    <xf numFmtId="2" fontId="14" fillId="0" borderId="0" xfId="0" applyNumberFormat="1" applyFont="1" applyFill="1" applyProtection="1"/>
    <xf numFmtId="170" fontId="26" fillId="0" borderId="0" xfId="0" applyNumberFormat="1" applyFont="1" applyFill="1" applyProtection="1"/>
    <xf numFmtId="1" fontId="0" fillId="0" borderId="4" xfId="0" applyNumberFormat="1" applyBorder="1"/>
    <xf numFmtId="1" fontId="0" fillId="0" borderId="10" xfId="0" applyNumberFormat="1" applyBorder="1" applyAlignment="1">
      <alignment horizontal="right"/>
    </xf>
    <xf numFmtId="1" fontId="0" fillId="0" borderId="1" xfId="0" applyNumberFormat="1" applyBorder="1"/>
    <xf numFmtId="1" fontId="0" fillId="0" borderId="2" xfId="0" applyNumberFormat="1" applyBorder="1"/>
    <xf numFmtId="1" fontId="0" fillId="0" borderId="15" xfId="0" applyNumberFormat="1" applyBorder="1"/>
    <xf numFmtId="1" fontId="0" fillId="0" borderId="0" xfId="0" applyNumberFormat="1" applyBorder="1"/>
    <xf numFmtId="1" fontId="0" fillId="0" borderId="3" xfId="0" applyNumberFormat="1" applyBorder="1"/>
    <xf numFmtId="1" fontId="0" fillId="0" borderId="9" xfId="0" applyNumberFormat="1" applyBorder="1"/>
    <xf numFmtId="1" fontId="0" fillId="0" borderId="12" xfId="0" applyNumberFormat="1" applyBorder="1"/>
    <xf numFmtId="1" fontId="0" fillId="0" borderId="6" xfId="0" applyNumberFormat="1" applyBorder="1"/>
    <xf numFmtId="1" fontId="0" fillId="0" borderId="10" xfId="0" applyNumberFormat="1" applyBorder="1"/>
    <xf numFmtId="1" fontId="0" fillId="3" borderId="1" xfId="0" applyNumberFormat="1" applyFill="1" applyBorder="1"/>
    <xf numFmtId="1" fontId="0" fillId="0" borderId="13" xfId="0" applyNumberFormat="1" applyBorder="1" applyAlignment="1">
      <alignment horizontal="left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Alignment="1" applyProtection="1">
      <alignment horizontal="right"/>
      <protection locked="0"/>
    </xf>
    <xf numFmtId="49" fontId="27" fillId="0" borderId="0" xfId="9">
      <alignment horizontal="right"/>
      <protection locked="0"/>
    </xf>
    <xf numFmtId="49" fontId="8" fillId="0" borderId="0" xfId="10">
      <alignment horizontal="right"/>
      <protection locked="0"/>
    </xf>
    <xf numFmtId="49" fontId="28" fillId="0" borderId="0" xfId="0" applyNumberFormat="1" applyFont="1" applyFill="1" applyAlignment="1" applyProtection="1">
      <alignment horizontal="right"/>
      <protection locked="0"/>
    </xf>
    <xf numFmtId="175" fontId="14" fillId="0" borderId="0" xfId="0" applyNumberFormat="1" applyFont="1" applyFill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172" fontId="29" fillId="0" borderId="0" xfId="0" applyFont="1"/>
    <xf numFmtId="49" fontId="8" fillId="8" borderId="0" xfId="0" applyNumberFormat="1" applyFont="1" applyFill="1" applyAlignment="1" applyProtection="1">
      <alignment horizontal="right"/>
      <protection locked="0"/>
    </xf>
    <xf numFmtId="174" fontId="0" fillId="0" borderId="0" xfId="0" applyNumberFormat="1" applyBorder="1" applyAlignment="1">
      <alignment horizontal="left" vertical="center"/>
    </xf>
    <xf numFmtId="165" fontId="9" fillId="0" borderId="0" xfId="0" applyNumberFormat="1" applyFont="1" applyBorder="1" applyAlignment="1">
      <alignment horizontal="center" vertical="center" wrapText="1"/>
    </xf>
    <xf numFmtId="172" fontId="17" fillId="0" borderId="0" xfId="0" applyFont="1" applyAlignment="1">
      <alignment horizontal="right" vertical="center"/>
    </xf>
    <xf numFmtId="172" fontId="0" fillId="0" borderId="0" xfId="0" applyAlignment="1"/>
    <xf numFmtId="172" fontId="16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72" fontId="17" fillId="0" borderId="24" xfId="0" applyFont="1" applyBorder="1" applyAlignment="1">
      <alignment horizontal="right" vertical="center"/>
    </xf>
  </cellXfs>
  <cellStyles count="11">
    <cellStyle name="Bad" xfId="4" builtinId="27"/>
    <cellStyle name="Comma" xfId="1" builtinId="3"/>
    <cellStyle name="Currency" xfId="2" builtinId="4"/>
    <cellStyle name="Normal" xfId="0" builtinId="0"/>
    <cellStyle name="Normal 2" xfId="5"/>
    <cellStyle name="Normal 2 2" xfId="6"/>
    <cellStyle name="Normal 2 3" xfId="7"/>
    <cellStyle name="Normal 2 4" xfId="8"/>
    <cellStyle name="Style 1" xfId="9"/>
    <cellStyle name="Style 2" xfId="10"/>
    <cellStyle name="YELLOW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342900</xdr:colOff>
      <xdr:row>0</xdr:row>
      <xdr:rowOff>38100</xdr:rowOff>
    </xdr:from>
    <xdr:to>
      <xdr:col>8</xdr:col>
      <xdr:colOff>152400</xdr:colOff>
      <xdr:row>3</xdr:row>
      <xdr:rowOff>38100</xdr:rowOff>
    </xdr:to>
    <xdr:pic>
      <xdr:nvPicPr>
        <xdr:cNvPr id="1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0"/>
          <a:ext cx="6543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21</xdr:col>
      <xdr:colOff>317591</xdr:colOff>
      <xdr:row>0</xdr:row>
      <xdr:rowOff>38100</xdr:rowOff>
    </xdr:from>
    <xdr:to>
      <xdr:col>29</xdr:col>
      <xdr:colOff>123689</xdr:colOff>
      <xdr:row>3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4372" y="38100"/>
          <a:ext cx="6545036" cy="892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29</xdr:col>
      <xdr:colOff>300702</xdr:colOff>
      <xdr:row>0</xdr:row>
      <xdr:rowOff>34926</xdr:rowOff>
    </xdr:from>
    <xdr:to>
      <xdr:col>37</xdr:col>
      <xdr:colOff>110202</xdr:colOff>
      <xdr:row>3</xdr:row>
      <xdr:rowOff>34926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06421" y="34926"/>
          <a:ext cx="6548437" cy="892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EGIST~1\LOCALS~1\Temp\Temporary%20Directory%201%20for%20invoice.zip\invoic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hor"/>
      <sheetName val="Description"/>
      <sheetName val="Invoice"/>
      <sheetName val="Customers"/>
      <sheetName val="Stock"/>
      <sheetName val="Shipping_Charges"/>
      <sheetName val="VLOOKUP_An_Explanation"/>
    </sheetNames>
    <sheetDataSet>
      <sheetData sheetId="0"/>
      <sheetData sheetId="1"/>
      <sheetData sheetId="2"/>
      <sheetData sheetId="3">
        <row r="1">
          <cell r="A1" t="str">
            <v>Number</v>
          </cell>
          <cell r="B1" t="str">
            <v>Name</v>
          </cell>
          <cell r="C1" t="str">
            <v>Contact</v>
          </cell>
          <cell r="D1" t="str">
            <v>Add1</v>
          </cell>
          <cell r="E1" t="str">
            <v>Add2</v>
          </cell>
          <cell r="F1" t="str">
            <v>Add3</v>
          </cell>
          <cell r="G1" t="str">
            <v>Town</v>
          </cell>
          <cell r="H1" t="str">
            <v>County</v>
          </cell>
          <cell r="I1" t="str">
            <v>Country</v>
          </cell>
          <cell r="J1" t="str">
            <v>PostCode</v>
          </cell>
          <cell r="K1" t="str">
            <v>EMail</v>
          </cell>
          <cell r="L1" t="str">
            <v>Web Site</v>
          </cell>
          <cell r="M1" t="str">
            <v>TelNo</v>
          </cell>
          <cell r="N1" t="str">
            <v>FaxNo</v>
          </cell>
        </row>
        <row r="2">
          <cell r="A2" t="str">
            <v>A12345</v>
          </cell>
          <cell r="B2" t="str">
            <v>Aaron TV Productions</v>
          </cell>
          <cell r="C2" t="str">
            <v>S. P. Elling</v>
          </cell>
          <cell r="D2" t="str">
            <v>1234 The Drive</v>
          </cell>
          <cell r="E2" t="str">
            <v>Long Island</v>
          </cell>
          <cell r="G2" t="str">
            <v>Hollywood</v>
          </cell>
          <cell r="H2" t="str">
            <v>Orange</v>
          </cell>
          <cell r="J2" t="str">
            <v>AB12 3CD</v>
          </cell>
          <cell r="M2" t="str">
            <v>01234 987654</v>
          </cell>
          <cell r="N2" t="str">
            <v>01234 987653</v>
          </cell>
        </row>
        <row r="3">
          <cell r="A3" t="str">
            <v>B12345</v>
          </cell>
          <cell r="B3" t="str">
            <v>Byg Software Limited</v>
          </cell>
          <cell r="C3" t="str">
            <v>Andy Wiggins</v>
          </cell>
          <cell r="D3" t="str">
            <v>The New Byg House</v>
          </cell>
          <cell r="E3" t="str">
            <v>29 Redstone Hill</v>
          </cell>
          <cell r="G3" t="str">
            <v>Redhill</v>
          </cell>
          <cell r="H3" t="str">
            <v>Surrey</v>
          </cell>
          <cell r="I3" t="str">
            <v>UK</v>
          </cell>
          <cell r="J3" t="str">
            <v>RH1 4AW</v>
          </cell>
          <cell r="K3" t="str">
            <v>bygwyg@bygsoftware.com</v>
          </cell>
          <cell r="L3" t="str">
            <v>http://www.bygsoftware.com</v>
          </cell>
        </row>
        <row r="4">
          <cell r="A4" t="str">
            <v>C12345</v>
          </cell>
          <cell r="B4" t="str">
            <v>Computer Goodies Inc.</v>
          </cell>
          <cell r="C4" t="str">
            <v>Zorba Eisenhower</v>
          </cell>
          <cell r="D4" t="str">
            <v>Dunsellin</v>
          </cell>
          <cell r="E4" t="str">
            <v>Retirement Villas</v>
          </cell>
          <cell r="G4" t="str">
            <v>Outatheway</v>
          </cell>
          <cell r="I4" t="str">
            <v>Brazil</v>
          </cell>
        </row>
        <row r="5">
          <cell r="A5" t="str">
            <v>D12345</v>
          </cell>
          <cell r="C5" t="str">
            <v>John Doe</v>
          </cell>
          <cell r="D5" t="str">
            <v>1234 Freeway</v>
          </cell>
          <cell r="E5" t="str">
            <v>Federal Way</v>
          </cell>
          <cell r="H5" t="str">
            <v>Blossom</v>
          </cell>
          <cell r="J5" t="str">
            <v>DEF678</v>
          </cell>
        </row>
        <row r="6">
          <cell r="A6" t="str">
            <v>E12345</v>
          </cell>
          <cell r="B6" t="str">
            <v>Eric the Fish</v>
          </cell>
          <cell r="C6" t="str">
            <v>Monty Python</v>
          </cell>
          <cell r="G6" t="str">
            <v>Big Foot</v>
          </cell>
          <cell r="I6" t="str">
            <v>USA</v>
          </cell>
        </row>
        <row r="7">
          <cell r="A7" t="str">
            <v>F12345</v>
          </cell>
          <cell r="B7" t="str">
            <v>Felicity Holdings</v>
          </cell>
          <cell r="C7" t="str">
            <v>Ken Dall</v>
          </cell>
          <cell r="D7" t="str">
            <v>The Ridings</v>
          </cell>
          <cell r="E7" t="str">
            <v>Lonesome Drive</v>
          </cell>
          <cell r="F7" t="str">
            <v>Westing</v>
          </cell>
          <cell r="G7" t="str">
            <v>Surbiton</v>
          </cell>
          <cell r="H7" t="str">
            <v>Surrey</v>
          </cell>
          <cell r="I7" t="str">
            <v>UK</v>
          </cell>
          <cell r="J7" t="str">
            <v>1MAG 0ER</v>
          </cell>
          <cell r="K7" t="str">
            <v>any.name@some.net</v>
          </cell>
        </row>
        <row r="8">
          <cell r="A8" t="str">
            <v>G12345</v>
          </cell>
          <cell r="B8" t="str">
            <v>Geoff Boycott</v>
          </cell>
          <cell r="C8" t="str">
            <v>Geoff Boycott</v>
          </cell>
          <cell r="D8" t="str">
            <v>The Crease</v>
          </cell>
          <cell r="G8" t="str">
            <v>Headingly</v>
          </cell>
          <cell r="H8" t="str">
            <v>Yorkshire</v>
          </cell>
          <cell r="J8" t="str">
            <v>NOWT OUT</v>
          </cell>
        </row>
        <row r="9">
          <cell r="A9" t="str">
            <v>H12345</v>
          </cell>
          <cell r="C9" t="str">
            <v>Hilda Ogden</v>
          </cell>
          <cell r="D9" t="str">
            <v>13 Coranation St</v>
          </cell>
          <cell r="E9" t="str">
            <v>Granada Land</v>
          </cell>
          <cell r="F9" t="str">
            <v>Upnorth</v>
          </cell>
          <cell r="G9" t="str">
            <v>Wetherby</v>
          </cell>
          <cell r="I9" t="str">
            <v>England</v>
          </cell>
        </row>
        <row r="10">
          <cell r="A10" t="str">
            <v>J12345</v>
          </cell>
          <cell r="C10" t="str">
            <v>Mr. Jones</v>
          </cell>
          <cell r="D10" t="str">
            <v>22 The Road</v>
          </cell>
          <cell r="G10" t="str">
            <v>Llantwit Major</v>
          </cell>
          <cell r="I10" t="str">
            <v>Wales</v>
          </cell>
          <cell r="J10" t="str">
            <v>HG WMV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2014%20Calendar-Artwork\913008-cane.pdf" TargetMode="External"/><Relationship Id="rId13" Type="http://schemas.openxmlformats.org/officeDocument/2006/relationships/hyperlink" Target="..\2014%20Calendar-Artwork\913013-cane.pdf" TargetMode="External"/><Relationship Id="rId18" Type="http://schemas.openxmlformats.org/officeDocument/2006/relationships/hyperlink" Target="..\2014%20Calendar-Artwork\913017-cane.pdf" TargetMode="External"/><Relationship Id="rId26" Type="http://schemas.openxmlformats.org/officeDocument/2006/relationships/hyperlink" Target="..\2014%20Calendar-Artwork\913042-cane.pdf" TargetMode="External"/><Relationship Id="rId3" Type="http://schemas.openxmlformats.org/officeDocument/2006/relationships/hyperlink" Target="..\2014%20Calendar-Artwork\913005-cane.pdf" TargetMode="External"/><Relationship Id="rId21" Type="http://schemas.openxmlformats.org/officeDocument/2006/relationships/hyperlink" Target="..\2014%20Calendar-Artwork\913020-8k6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..\2014%20Calendar-Artwork\913007-cane.pdf" TargetMode="External"/><Relationship Id="rId12" Type="http://schemas.openxmlformats.org/officeDocument/2006/relationships/hyperlink" Target="..\2014%20Calendar-Artwork\913012-cane.pdf" TargetMode="External"/><Relationship Id="rId17" Type="http://schemas.openxmlformats.org/officeDocument/2006/relationships/hyperlink" Target="..\2014%20Calendar-Artwork\913016-cane.pdf" TargetMode="External"/><Relationship Id="rId25" Type="http://schemas.openxmlformats.org/officeDocument/2006/relationships/hyperlink" Target="..\2014%20Calendar-Artwork\913043-4k6.pdf" TargetMode="External"/><Relationship Id="rId33" Type="http://schemas.openxmlformats.org/officeDocument/2006/relationships/hyperlink" Target="..\2014%20Calendar-Artwork\913052-cane.pdf" TargetMode="External"/><Relationship Id="rId2" Type="http://schemas.openxmlformats.org/officeDocument/2006/relationships/hyperlink" Target="..\2014%20Calendar-Artwork\913004-cane.pdf" TargetMode="External"/><Relationship Id="rId16" Type="http://schemas.openxmlformats.org/officeDocument/2006/relationships/hyperlink" Target="..\2014%20Calendar-Artwork\913021-cane.pdf" TargetMode="External"/><Relationship Id="rId20" Type="http://schemas.openxmlformats.org/officeDocument/2006/relationships/hyperlink" Target="..\2014%20Calendar-Artwork\913019-art.pdf" TargetMode="External"/><Relationship Id="rId29" Type="http://schemas.openxmlformats.org/officeDocument/2006/relationships/hyperlink" Target="..\2014%20Calendar-Artwork\913048-cane.pdf" TargetMode="External"/><Relationship Id="rId1" Type="http://schemas.openxmlformats.org/officeDocument/2006/relationships/hyperlink" Target="..\2014%20Calendar-Artwork\913003-cane.pdf" TargetMode="External"/><Relationship Id="rId6" Type="http://schemas.openxmlformats.org/officeDocument/2006/relationships/hyperlink" Target="..\2014%20Calendar-Artwork\913006-cane.pdf" TargetMode="External"/><Relationship Id="rId11" Type="http://schemas.openxmlformats.org/officeDocument/2006/relationships/hyperlink" Target="..\2014%20Calendar-Artwork\913011-cane.pdf" TargetMode="External"/><Relationship Id="rId24" Type="http://schemas.openxmlformats.org/officeDocument/2006/relationships/hyperlink" Target="..\2014%20Calendar-Artwork\913044-art.pdf" TargetMode="External"/><Relationship Id="rId32" Type="http://schemas.openxmlformats.org/officeDocument/2006/relationships/hyperlink" Target="..\2014%20Calendar-Artwork\913051-cane.pdf" TargetMode="External"/><Relationship Id="rId5" Type="http://schemas.openxmlformats.org/officeDocument/2006/relationships/hyperlink" Target="..\2014%20Calendar-Artwork\913001-art.pdf" TargetMode="External"/><Relationship Id="rId15" Type="http://schemas.openxmlformats.org/officeDocument/2006/relationships/hyperlink" Target="..\2014%20Calendar-Artwork\913015-cane.pdf" TargetMode="External"/><Relationship Id="rId23" Type="http://schemas.openxmlformats.org/officeDocument/2006/relationships/hyperlink" Target="..\2014%20Calendar-Artwork\913045-art.pdf" TargetMode="External"/><Relationship Id="rId28" Type="http://schemas.openxmlformats.org/officeDocument/2006/relationships/hyperlink" Target="..\2014%20Calendar-Artwork\913047-cane.pdf" TargetMode="External"/><Relationship Id="rId10" Type="http://schemas.openxmlformats.org/officeDocument/2006/relationships/hyperlink" Target="..\2014%20Calendar-Artwork\913010-cane.pdf" TargetMode="External"/><Relationship Id="rId19" Type="http://schemas.openxmlformats.org/officeDocument/2006/relationships/hyperlink" Target="..\2014%20Calendar-Artwork\913018-cane.pdf" TargetMode="External"/><Relationship Id="rId31" Type="http://schemas.openxmlformats.org/officeDocument/2006/relationships/hyperlink" Target="..\2014%20Calendar-Artwork\913050-cane.pdf" TargetMode="External"/><Relationship Id="rId4" Type="http://schemas.openxmlformats.org/officeDocument/2006/relationships/hyperlink" Target="..\2014%20Calendar-Artwork\913002-cane.pdf" TargetMode="External"/><Relationship Id="rId9" Type="http://schemas.openxmlformats.org/officeDocument/2006/relationships/hyperlink" Target="..\2014%20Calendar-Artwork\913009-cane.pdf" TargetMode="External"/><Relationship Id="rId14" Type="http://schemas.openxmlformats.org/officeDocument/2006/relationships/hyperlink" Target="..\2014%20Calendar-Artwork\913014-cane.pdf" TargetMode="External"/><Relationship Id="rId22" Type="http://schemas.openxmlformats.org/officeDocument/2006/relationships/hyperlink" Target="..\2014%20Calendar-Artwork\913033-cane.pdf" TargetMode="External"/><Relationship Id="rId27" Type="http://schemas.openxmlformats.org/officeDocument/2006/relationships/hyperlink" Target="..\2014%20Calendar-Artwork\913046-cane.pdf" TargetMode="External"/><Relationship Id="rId30" Type="http://schemas.openxmlformats.org/officeDocument/2006/relationships/hyperlink" Target="..\2014%20Calendar-Artwork\913049-cane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1520"/>
  <sheetViews>
    <sheetView tabSelected="1" workbookViewId="0">
      <pane xSplit="7290" ySplit="1035" topLeftCell="A445" activePane="bottomLeft"/>
      <selection activeCell="T351" sqref="T351"/>
      <selection pane="topRight" activeCell="C1" sqref="C1:C1048576"/>
      <selection pane="bottomLeft" activeCell="B478" sqref="B478"/>
      <selection pane="bottomRight" activeCell="A452" sqref="A452"/>
    </sheetView>
  </sheetViews>
  <sheetFormatPr defaultRowHeight="18"/>
  <cols>
    <col min="1" max="1" width="14.5703125" style="219" bestFit="1" customWidth="1"/>
    <col min="2" max="2" width="34.5703125" style="140" customWidth="1"/>
    <col min="3" max="3" width="16.5703125" style="96" customWidth="1"/>
    <col min="4" max="4" width="32.85546875" style="96" customWidth="1"/>
    <col min="5" max="5" width="27.5703125" style="96" customWidth="1"/>
    <col min="6" max="6" width="23.7109375" style="96" customWidth="1"/>
    <col min="7" max="7" width="19.140625" style="96" customWidth="1"/>
    <col min="8" max="10" width="16.7109375" style="96" customWidth="1"/>
    <col min="11" max="12" width="15.7109375" style="96" customWidth="1"/>
    <col min="13" max="13" width="15.7109375" style="134" customWidth="1"/>
    <col min="14" max="14" width="15.7109375" style="133" customWidth="1"/>
    <col min="15" max="15" width="15.7109375" style="167" customWidth="1"/>
    <col min="16" max="16" width="15.7109375" style="127" customWidth="1"/>
    <col min="17" max="17" width="15.7109375" style="128" customWidth="1"/>
    <col min="18" max="18" width="15.7109375" style="129" customWidth="1"/>
    <col min="19" max="19" width="15.7109375" style="96" customWidth="1"/>
    <col min="20" max="20" width="2.28515625" style="96" customWidth="1"/>
    <col min="21" max="21" width="35.7109375" style="147" customWidth="1"/>
    <col min="22" max="22" width="16.7109375" style="131" customWidth="1"/>
    <col min="23" max="23" width="2.28515625" style="91" customWidth="1"/>
    <col min="24" max="24" width="18.7109375" style="96" customWidth="1"/>
    <col min="25" max="27" width="18.7109375" style="91" customWidth="1"/>
    <col min="28" max="28" width="25.5703125" style="75" customWidth="1"/>
    <col min="29" max="16384" width="9.140625" style="75"/>
  </cols>
  <sheetData>
    <row r="1" spans="1:28" s="126" customFormat="1" ht="20.100000000000001" customHeight="1">
      <c r="A1" s="218" t="s">
        <v>21</v>
      </c>
      <c r="B1" s="137" t="s">
        <v>80</v>
      </c>
      <c r="C1" s="135" t="s">
        <v>28</v>
      </c>
      <c r="D1" s="120" t="s">
        <v>19</v>
      </c>
      <c r="E1" s="120" t="s">
        <v>73</v>
      </c>
      <c r="F1" s="120" t="s">
        <v>74</v>
      </c>
      <c r="G1" s="120" t="s">
        <v>23</v>
      </c>
      <c r="H1" s="138" t="s">
        <v>85</v>
      </c>
      <c r="I1" s="120" t="s">
        <v>29</v>
      </c>
      <c r="J1" s="120" t="s">
        <v>90</v>
      </c>
      <c r="K1" s="139" t="s">
        <v>30</v>
      </c>
      <c r="L1" s="120" t="s">
        <v>92</v>
      </c>
      <c r="M1" s="121" t="s">
        <v>93</v>
      </c>
      <c r="N1" s="121" t="s">
        <v>110</v>
      </c>
      <c r="O1" s="166" t="s">
        <v>25</v>
      </c>
      <c r="P1" s="122" t="s">
        <v>24</v>
      </c>
      <c r="Q1" s="123" t="s">
        <v>26</v>
      </c>
      <c r="R1" s="124" t="s">
        <v>27</v>
      </c>
      <c r="S1" s="135" t="s">
        <v>94</v>
      </c>
      <c r="T1" s="135" t="s">
        <v>117</v>
      </c>
      <c r="U1" s="146" t="s">
        <v>179</v>
      </c>
      <c r="V1" s="94" t="s">
        <v>84</v>
      </c>
      <c r="W1" s="119"/>
      <c r="X1" s="175" t="s">
        <v>88</v>
      </c>
      <c r="Y1" s="125" t="s">
        <v>89</v>
      </c>
      <c r="Z1" s="125" t="s">
        <v>86</v>
      </c>
      <c r="AA1" s="125" t="s">
        <v>87</v>
      </c>
      <c r="AB1" s="126" t="s">
        <v>119</v>
      </c>
    </row>
    <row r="2" spans="1:28" ht="20.100000000000001" customHeight="1">
      <c r="A2" s="220">
        <v>913001</v>
      </c>
      <c r="B2" s="149" t="s">
        <v>154</v>
      </c>
      <c r="C2" s="148" t="s">
        <v>131</v>
      </c>
      <c r="D2" s="148" t="s">
        <v>137</v>
      </c>
      <c r="E2" s="148" t="s">
        <v>138</v>
      </c>
      <c r="F2" s="148"/>
      <c r="G2" s="148" t="s">
        <v>139</v>
      </c>
      <c r="H2" s="148" t="s">
        <v>140</v>
      </c>
      <c r="I2" s="148" t="s">
        <v>141</v>
      </c>
      <c r="J2" s="148" t="s">
        <v>142</v>
      </c>
      <c r="K2" s="148" t="s">
        <v>32</v>
      </c>
      <c r="L2" s="150">
        <v>100</v>
      </c>
      <c r="M2" s="190">
        <f>IF(A2="","",IF(S2="",IF(A2="","",VLOOKUP(K2,calendar_price_2013,MATCH(L2,Sheet2!$C$1:$P$1,0)+1,0)),S2)*L2)</f>
        <v>61</v>
      </c>
      <c r="N2" s="161">
        <f>IF(A2="","",IF(T2=1,0,M2*0.2))</f>
        <v>12.200000000000001</v>
      </c>
      <c r="O2" s="167">
        <f t="shared" ref="O2:O65" si="0">IF(H2="","",SUMIF(A2:A10342,A2,M2:N10342)+SUMIF(A2:A10342,A2,N2:N10342))</f>
        <v>366</v>
      </c>
      <c r="P2" s="151">
        <v>41419</v>
      </c>
      <c r="Q2" s="152">
        <v>0</v>
      </c>
      <c r="R2" s="153">
        <f>O2-Q2</f>
        <v>366</v>
      </c>
      <c r="S2" s="148">
        <v>0.61</v>
      </c>
      <c r="T2" s="148"/>
      <c r="U2" s="154"/>
      <c r="V2" s="155"/>
      <c r="AB2" s="132"/>
    </row>
    <row r="3" spans="1:28" ht="20.100000000000001" customHeight="1">
      <c r="A3" s="221">
        <f>IF(K3="","",IF(B3="",A2,A2+1))</f>
        <v>913001</v>
      </c>
      <c r="B3" s="149"/>
      <c r="C3" s="148"/>
      <c r="D3" s="148"/>
      <c r="E3" s="148"/>
      <c r="F3" s="148"/>
      <c r="G3" s="148"/>
      <c r="H3" s="148"/>
      <c r="I3" s="148"/>
      <c r="J3" s="148"/>
      <c r="K3" s="148" t="s">
        <v>96</v>
      </c>
      <c r="L3" s="150">
        <v>300</v>
      </c>
      <c r="M3" s="190">
        <f>IF(A3="","",IF(S3="",IF(A3="","",VLOOKUP(K3,calendar_price_2013,MATCH(L3,Sheet2!$C$1:$P$1,0)+1,0)),S3)*L3)</f>
        <v>183</v>
      </c>
      <c r="N3" s="203">
        <f t="shared" ref="N3:N66" si="1">IF(A3="","",IF(T3=1,0,M3*0.2))</f>
        <v>36.6</v>
      </c>
      <c r="O3" s="204" t="str">
        <f t="shared" si="0"/>
        <v/>
      </c>
      <c r="P3" s="151"/>
      <c r="Q3" s="152"/>
      <c r="R3" s="153"/>
      <c r="S3" s="148">
        <v>0.61</v>
      </c>
      <c r="T3" s="148"/>
      <c r="U3" s="154"/>
      <c r="V3" s="155"/>
      <c r="AA3" s="92"/>
      <c r="AB3" s="132"/>
    </row>
    <row r="4" spans="1:28" ht="20.100000000000001" customHeight="1">
      <c r="A4" s="221">
        <f t="shared" ref="A4:A67" si="2">IF(K4="","",IF(B4="",A3,A3+1))</f>
        <v>913001</v>
      </c>
      <c r="B4" s="149"/>
      <c r="C4" s="148"/>
      <c r="D4" s="148"/>
      <c r="E4" s="148"/>
      <c r="F4" s="148"/>
      <c r="G4" s="148"/>
      <c r="H4" s="148"/>
      <c r="I4" s="148"/>
      <c r="J4" s="148"/>
      <c r="K4" s="148" t="s">
        <v>37</v>
      </c>
      <c r="L4" s="150">
        <v>100</v>
      </c>
      <c r="M4" s="190">
        <f>IF(A4="","",IF(S4="",IF(A4="","",VLOOKUP(K4,calendar_price_2013,MATCH(L4,Sheet2!$C$1:$P$1,0)+1,0)),S4)*L4)</f>
        <v>61</v>
      </c>
      <c r="N4" s="203">
        <f t="shared" si="1"/>
        <v>12.200000000000001</v>
      </c>
      <c r="O4" s="204" t="str">
        <f t="shared" si="0"/>
        <v/>
      </c>
      <c r="P4" s="151"/>
      <c r="Q4" s="152"/>
      <c r="R4" s="153"/>
      <c r="S4" s="148">
        <v>0.61</v>
      </c>
      <c r="T4" s="148"/>
      <c r="U4" s="154"/>
      <c r="V4" s="155"/>
      <c r="AA4" s="92"/>
      <c r="AB4" s="132"/>
    </row>
    <row r="5" spans="1:28" ht="20.100000000000001" customHeight="1">
      <c r="A5" s="220">
        <f t="shared" si="2"/>
        <v>913002</v>
      </c>
      <c r="B5" s="189" t="s">
        <v>170</v>
      </c>
      <c r="C5" s="188" t="s">
        <v>143</v>
      </c>
      <c r="D5" s="188" t="s">
        <v>144</v>
      </c>
      <c r="E5" s="188" t="s">
        <v>145</v>
      </c>
      <c r="F5" s="148"/>
      <c r="G5" s="188" t="s">
        <v>136</v>
      </c>
      <c r="H5" s="188" t="s">
        <v>146</v>
      </c>
      <c r="I5" s="188" t="s">
        <v>147</v>
      </c>
      <c r="J5" s="188" t="s">
        <v>148</v>
      </c>
      <c r="K5" s="188" t="s">
        <v>48</v>
      </c>
      <c r="L5" s="150">
        <v>100</v>
      </c>
      <c r="M5" s="202">
        <f>IF(A5="","",IF(S5="",IF(A5="","",VLOOKUP(K5,calendar_price_2013,MATCH(L5,Sheet2!$C$1:$P$1,0)+1,0)),S5)*L5)</f>
        <v>53</v>
      </c>
      <c r="N5" s="203">
        <f t="shared" si="1"/>
        <v>10.600000000000001</v>
      </c>
      <c r="O5" s="204">
        <f t="shared" si="0"/>
        <v>190.8</v>
      </c>
      <c r="P5" s="151">
        <v>41419</v>
      </c>
      <c r="Q5" s="152">
        <v>0</v>
      </c>
      <c r="R5" s="153">
        <f>O5-Q5</f>
        <v>190.8</v>
      </c>
      <c r="S5" s="148"/>
      <c r="T5" s="148"/>
      <c r="U5" s="154">
        <v>41451</v>
      </c>
      <c r="V5" s="155"/>
      <c r="AA5" s="92"/>
      <c r="AB5" s="132"/>
    </row>
    <row r="6" spans="1:28" ht="20.100000000000001" customHeight="1">
      <c r="A6" s="219">
        <f t="shared" si="2"/>
        <v>913002</v>
      </c>
      <c r="B6" s="149"/>
      <c r="C6" s="148"/>
      <c r="D6" s="148"/>
      <c r="E6" s="148"/>
      <c r="F6" s="148"/>
      <c r="G6" s="148"/>
      <c r="H6" s="148"/>
      <c r="I6" s="148"/>
      <c r="J6" s="148"/>
      <c r="K6" s="188" t="s">
        <v>163</v>
      </c>
      <c r="L6" s="150">
        <v>100</v>
      </c>
      <c r="M6" s="202">
        <f>IF(A6="","",IF(S6="",IF(A6="","",VLOOKUP(K6,calendar_price_2013,MATCH(L6,Sheet2!$C$1:$P$1,0)+1,0)),S6)*L6)</f>
        <v>53</v>
      </c>
      <c r="N6" s="203">
        <f t="shared" si="1"/>
        <v>10.600000000000001</v>
      </c>
      <c r="O6" s="204" t="str">
        <f t="shared" si="0"/>
        <v/>
      </c>
      <c r="P6" s="151"/>
      <c r="Q6" s="152"/>
      <c r="R6" s="153"/>
      <c r="S6" s="148"/>
      <c r="T6" s="148"/>
      <c r="U6" s="154"/>
      <c r="V6" s="155"/>
      <c r="AA6" s="92"/>
      <c r="AB6" s="132"/>
    </row>
    <row r="7" spans="1:28" ht="20.100000000000001" customHeight="1">
      <c r="A7" s="219">
        <f t="shared" si="2"/>
        <v>913002</v>
      </c>
      <c r="B7" s="149"/>
      <c r="C7" s="148"/>
      <c r="D7" s="148"/>
      <c r="E7" s="148"/>
      <c r="F7" s="148"/>
      <c r="G7" s="148"/>
      <c r="H7" s="148"/>
      <c r="I7" s="148"/>
      <c r="J7" s="148"/>
      <c r="K7" s="188" t="s">
        <v>165</v>
      </c>
      <c r="L7" s="150">
        <v>100</v>
      </c>
      <c r="M7" s="202">
        <f>IF(A7="","",IF(S7="",IF(A7="","",VLOOKUP(K7,calendar_price_2013,MATCH(L7,Sheet2!$C$1:$P$1,0)+1,0)),S7)*L7)</f>
        <v>53</v>
      </c>
      <c r="N7" s="203">
        <f t="shared" si="1"/>
        <v>10.600000000000001</v>
      </c>
      <c r="O7" s="204" t="str">
        <f t="shared" si="0"/>
        <v/>
      </c>
      <c r="P7" s="151"/>
      <c r="Q7" s="152"/>
      <c r="R7" s="153"/>
      <c r="S7" s="148"/>
      <c r="T7" s="148"/>
      <c r="U7" s="154"/>
      <c r="V7" s="155"/>
      <c r="AA7" s="92"/>
      <c r="AB7" s="132"/>
    </row>
    <row r="8" spans="1:28" ht="20.100000000000001" customHeight="1">
      <c r="A8" s="220">
        <v>913003</v>
      </c>
      <c r="B8" s="189" t="s">
        <v>171</v>
      </c>
      <c r="C8" s="188" t="s">
        <v>172</v>
      </c>
      <c r="D8" s="188" t="s">
        <v>173</v>
      </c>
      <c r="E8" s="148"/>
      <c r="F8" s="188" t="s">
        <v>174</v>
      </c>
      <c r="G8" s="188" t="s">
        <v>175</v>
      </c>
      <c r="H8" s="188" t="s">
        <v>176</v>
      </c>
      <c r="I8" s="188" t="s">
        <v>177</v>
      </c>
      <c r="J8" s="188" t="s">
        <v>178</v>
      </c>
      <c r="K8" s="188" t="s">
        <v>111</v>
      </c>
      <c r="L8" s="150">
        <v>200</v>
      </c>
      <c r="M8" s="202">
        <f>IF(A8="","",IF(S8="",IF(A8="","",VLOOKUP(K8,calendar_price_2013,MATCH(L8,Sheet2!$C$1:$P$1,0)+1,0)),S8)*L8)</f>
        <v>106</v>
      </c>
      <c r="N8" s="203">
        <f t="shared" si="1"/>
        <v>21.200000000000003</v>
      </c>
      <c r="O8" s="204">
        <f t="shared" si="0"/>
        <v>127.2</v>
      </c>
      <c r="P8" s="151">
        <v>41431</v>
      </c>
      <c r="Q8" s="152">
        <v>127.2</v>
      </c>
      <c r="R8" s="153">
        <f>O8-Q8</f>
        <v>0</v>
      </c>
      <c r="S8" s="148"/>
      <c r="T8" s="148"/>
      <c r="U8" s="154">
        <v>41436</v>
      </c>
      <c r="V8" s="155"/>
      <c r="AA8" s="92"/>
      <c r="AB8" s="132"/>
    </row>
    <row r="9" spans="1:28" ht="20.100000000000001" customHeight="1">
      <c r="A9" s="220">
        <f t="shared" si="2"/>
        <v>913004</v>
      </c>
      <c r="B9" s="189" t="s">
        <v>180</v>
      </c>
      <c r="C9" s="188" t="s">
        <v>181</v>
      </c>
      <c r="D9" s="188" t="s">
        <v>182</v>
      </c>
      <c r="E9" s="188" t="s">
        <v>183</v>
      </c>
      <c r="F9" s="148"/>
      <c r="G9" s="188" t="s">
        <v>184</v>
      </c>
      <c r="H9" s="188" t="s">
        <v>185</v>
      </c>
      <c r="I9" s="188" t="s">
        <v>186</v>
      </c>
      <c r="J9" s="148"/>
      <c r="K9" s="188" t="s">
        <v>45</v>
      </c>
      <c r="L9" s="150">
        <v>100</v>
      </c>
      <c r="M9" s="202">
        <f>IF(A9="","",IF(S9="",IF(A9="","",VLOOKUP(K9,calendar_price_2013,MATCH(L9,Sheet2!$C$1:$P$1,0)+1,0)),S9)*L9)</f>
        <v>49</v>
      </c>
      <c r="N9" s="203">
        <f t="shared" si="1"/>
        <v>9.8000000000000007</v>
      </c>
      <c r="O9" s="204">
        <f t="shared" si="0"/>
        <v>294</v>
      </c>
      <c r="P9" s="151">
        <v>41436</v>
      </c>
      <c r="Q9" s="152">
        <v>0</v>
      </c>
      <c r="R9" s="153">
        <f>IF(Q9="","",O9-Q9)</f>
        <v>294</v>
      </c>
      <c r="S9" s="148">
        <v>0.49</v>
      </c>
      <c r="T9" s="148"/>
      <c r="U9" s="154"/>
      <c r="V9" s="155"/>
      <c r="AA9" s="92"/>
      <c r="AB9" s="132"/>
    </row>
    <row r="10" spans="1:28" ht="20.100000000000001" customHeight="1">
      <c r="A10" s="219">
        <f t="shared" si="2"/>
        <v>913004</v>
      </c>
      <c r="B10" s="149"/>
      <c r="C10" s="148"/>
      <c r="D10" s="148"/>
      <c r="E10" s="148"/>
      <c r="F10" s="148"/>
      <c r="G10" s="148"/>
      <c r="H10" s="148"/>
      <c r="I10" s="148"/>
      <c r="J10" s="148"/>
      <c r="K10" s="188" t="s">
        <v>46</v>
      </c>
      <c r="L10" s="150">
        <v>100</v>
      </c>
      <c r="M10" s="202">
        <f>IF(A10="","",IF(S10="",IF(A10="","",VLOOKUP(K10,calendar_price_2013,MATCH(L10,Sheet2!$C$1:$P$1,0)+1,0)),S10)*L10)</f>
        <v>49</v>
      </c>
      <c r="N10" s="203">
        <f t="shared" si="1"/>
        <v>9.8000000000000007</v>
      </c>
      <c r="O10" s="204" t="str">
        <f t="shared" si="0"/>
        <v/>
      </c>
      <c r="P10" s="151"/>
      <c r="Q10" s="152"/>
      <c r="R10" s="153" t="str">
        <f t="shared" ref="R10:R73" si="3">IF(Q10="","",O10-Q10)</f>
        <v/>
      </c>
      <c r="S10" s="188">
        <v>0.49</v>
      </c>
      <c r="T10" s="148"/>
      <c r="U10" s="154"/>
      <c r="V10" s="155"/>
      <c r="AA10" s="92"/>
      <c r="AB10" s="132"/>
    </row>
    <row r="11" spans="1:28" ht="20.100000000000001" customHeight="1">
      <c r="A11" s="219">
        <f t="shared" si="2"/>
        <v>913004</v>
      </c>
      <c r="B11" s="149"/>
      <c r="C11" s="148"/>
      <c r="D11" s="148"/>
      <c r="E11" s="148"/>
      <c r="F11" s="148"/>
      <c r="G11" s="148"/>
      <c r="H11" s="148"/>
      <c r="I11" s="148"/>
      <c r="J11" s="148"/>
      <c r="K11" s="188" t="s">
        <v>91</v>
      </c>
      <c r="L11" s="150">
        <v>100</v>
      </c>
      <c r="M11" s="202">
        <f>IF(A11="","",IF(S11="",IF(A11="","",VLOOKUP(K11,calendar_price_2013,MATCH(L11,Sheet2!$C$1:$P$1,0)+1,0)),S11)*L11)</f>
        <v>49</v>
      </c>
      <c r="N11" s="203">
        <f t="shared" si="1"/>
        <v>9.8000000000000007</v>
      </c>
      <c r="O11" s="204" t="str">
        <f t="shared" si="0"/>
        <v/>
      </c>
      <c r="P11" s="151"/>
      <c r="Q11" s="152"/>
      <c r="R11" s="153" t="str">
        <f t="shared" si="3"/>
        <v/>
      </c>
      <c r="S11" s="188">
        <v>0.49</v>
      </c>
      <c r="T11" s="148"/>
      <c r="U11" s="154"/>
      <c r="V11" s="155"/>
      <c r="AA11" s="92"/>
      <c r="AB11" s="132"/>
    </row>
    <row r="12" spans="1:28" ht="20.100000000000001" customHeight="1">
      <c r="A12" s="219">
        <f t="shared" si="2"/>
        <v>913004</v>
      </c>
      <c r="B12" s="149"/>
      <c r="C12" s="148"/>
      <c r="D12" s="148"/>
      <c r="E12" s="148"/>
      <c r="F12" s="148"/>
      <c r="G12" s="148"/>
      <c r="H12" s="148"/>
      <c r="I12" s="148"/>
      <c r="J12" s="148"/>
      <c r="K12" s="188" t="s">
        <v>157</v>
      </c>
      <c r="L12" s="150">
        <v>100</v>
      </c>
      <c r="M12" s="202">
        <f>IF(A12="","",IF(S12="",IF(A12="","",VLOOKUP(K12,calendar_price_2013,MATCH(L12,Sheet2!$C$1:$P$1,0)+1,0)),S12)*L12)</f>
        <v>49</v>
      </c>
      <c r="N12" s="203">
        <f t="shared" si="1"/>
        <v>9.8000000000000007</v>
      </c>
      <c r="O12" s="204" t="str">
        <f t="shared" si="0"/>
        <v/>
      </c>
      <c r="P12" s="151"/>
      <c r="Q12" s="152"/>
      <c r="R12" s="153" t="str">
        <f t="shared" si="3"/>
        <v/>
      </c>
      <c r="S12" s="188">
        <v>0.49</v>
      </c>
      <c r="T12" s="148"/>
      <c r="U12" s="154"/>
      <c r="V12" s="155"/>
      <c r="AA12" s="92"/>
      <c r="AB12" s="132"/>
    </row>
    <row r="13" spans="1:28" ht="20.100000000000001" customHeight="1">
      <c r="A13" s="219">
        <f t="shared" si="2"/>
        <v>913004</v>
      </c>
      <c r="B13" s="149"/>
      <c r="C13" s="148"/>
      <c r="D13" s="148"/>
      <c r="E13" s="148"/>
      <c r="F13" s="148"/>
      <c r="G13" s="148"/>
      <c r="H13" s="148"/>
      <c r="I13" s="148"/>
      <c r="J13" s="148"/>
      <c r="K13" s="188" t="s">
        <v>169</v>
      </c>
      <c r="L13" s="150">
        <v>100</v>
      </c>
      <c r="M13" s="202">
        <f>IF(A13="","",IF(S13="",IF(A13="","",VLOOKUP(K13,calendar_price_2013,MATCH(L13,Sheet2!$C$1:$P$1,0)+1,0)),S13)*L13)</f>
        <v>49</v>
      </c>
      <c r="N13" s="203">
        <f t="shared" si="1"/>
        <v>9.8000000000000007</v>
      </c>
      <c r="O13" s="204" t="str">
        <f t="shared" si="0"/>
        <v/>
      </c>
      <c r="P13" s="151"/>
      <c r="Q13" s="152"/>
      <c r="R13" s="153" t="str">
        <f t="shared" si="3"/>
        <v/>
      </c>
      <c r="S13" s="188">
        <v>0.49</v>
      </c>
      <c r="T13" s="148"/>
      <c r="U13" s="154"/>
      <c r="V13" s="155"/>
      <c r="AA13" s="92"/>
      <c r="AB13" s="132"/>
    </row>
    <row r="14" spans="1:28" ht="20.100000000000001" customHeight="1">
      <c r="A14" s="220">
        <f t="shared" si="2"/>
        <v>913005</v>
      </c>
      <c r="B14" s="189" t="s">
        <v>187</v>
      </c>
      <c r="C14" s="188" t="s">
        <v>263</v>
      </c>
      <c r="D14" s="188" t="s">
        <v>189</v>
      </c>
      <c r="E14" s="188" t="s">
        <v>190</v>
      </c>
      <c r="F14" s="148"/>
      <c r="G14" s="188" t="s">
        <v>191</v>
      </c>
      <c r="H14" s="188" t="s">
        <v>192</v>
      </c>
      <c r="I14" s="188" t="s">
        <v>193</v>
      </c>
      <c r="J14" s="188" t="s">
        <v>194</v>
      </c>
      <c r="K14" s="188" t="s">
        <v>48</v>
      </c>
      <c r="L14" s="150">
        <v>100</v>
      </c>
      <c r="M14" s="202">
        <f>IF(A14="","",IF(S14="",IF(A14="","",VLOOKUP(K14,calendar_price_2013,MATCH(L14,Sheet2!$C$1:$P$1,0)+1,0)),S14)*L14)</f>
        <v>53</v>
      </c>
      <c r="N14" s="203">
        <f t="shared" si="1"/>
        <v>10.600000000000001</v>
      </c>
      <c r="O14" s="204">
        <f t="shared" si="0"/>
        <v>190.8</v>
      </c>
      <c r="P14" s="151">
        <v>41436</v>
      </c>
      <c r="Q14" s="152">
        <v>190.8</v>
      </c>
      <c r="R14" s="153">
        <f t="shared" si="3"/>
        <v>0</v>
      </c>
      <c r="S14" s="148"/>
      <c r="T14" s="148"/>
      <c r="U14" s="154"/>
      <c r="V14" s="155"/>
      <c r="AA14" s="92"/>
      <c r="AB14" s="132"/>
    </row>
    <row r="15" spans="1:28" ht="20.100000000000001" customHeight="1">
      <c r="A15" s="219">
        <f t="shared" si="2"/>
        <v>913005</v>
      </c>
      <c r="B15" s="149"/>
      <c r="C15" s="148"/>
      <c r="D15" s="148"/>
      <c r="E15" s="148"/>
      <c r="F15" s="148"/>
      <c r="G15" s="148"/>
      <c r="H15" s="148"/>
      <c r="I15" s="148"/>
      <c r="J15" s="148"/>
      <c r="K15" s="188" t="s">
        <v>161</v>
      </c>
      <c r="L15" s="150">
        <v>100</v>
      </c>
      <c r="M15" s="202">
        <f>IF(A15="","",IF(S15="",IF(A15="","",VLOOKUP(K15,calendar_price_2013,MATCH(L15,Sheet2!$C$1:$P$1,0)+1,0)),S15)*L15)</f>
        <v>53</v>
      </c>
      <c r="N15" s="203">
        <f t="shared" si="1"/>
        <v>10.600000000000001</v>
      </c>
      <c r="O15" s="204" t="str">
        <f t="shared" si="0"/>
        <v/>
      </c>
      <c r="P15" s="151"/>
      <c r="Q15" s="152"/>
      <c r="R15" s="153" t="str">
        <f t="shared" si="3"/>
        <v/>
      </c>
      <c r="S15" s="148"/>
      <c r="T15" s="148"/>
      <c r="U15" s="154"/>
      <c r="V15" s="155"/>
      <c r="AA15" s="92"/>
      <c r="AB15" s="132"/>
    </row>
    <row r="16" spans="1:28" ht="20.100000000000001" customHeight="1">
      <c r="A16" s="219">
        <f t="shared" si="2"/>
        <v>913005</v>
      </c>
      <c r="B16" s="149"/>
      <c r="C16" s="148"/>
      <c r="D16" s="148"/>
      <c r="E16" s="148"/>
      <c r="F16" s="148"/>
      <c r="G16" s="148"/>
      <c r="H16" s="148"/>
      <c r="I16" s="148"/>
      <c r="J16" s="148"/>
      <c r="K16" s="188" t="s">
        <v>162</v>
      </c>
      <c r="L16" s="150">
        <v>100</v>
      </c>
      <c r="M16" s="202">
        <f>IF(A16="","",IF(S16="",IF(A16="","",VLOOKUP(K16,calendar_price_2013,MATCH(L16,Sheet2!$C$1:$P$1,0)+1,0)),S16)*L16)</f>
        <v>53</v>
      </c>
      <c r="N16" s="203">
        <f t="shared" si="1"/>
        <v>10.600000000000001</v>
      </c>
      <c r="O16" s="204" t="str">
        <f t="shared" si="0"/>
        <v/>
      </c>
      <c r="P16" s="151"/>
      <c r="Q16" s="152"/>
      <c r="R16" s="153" t="str">
        <f t="shared" si="3"/>
        <v/>
      </c>
      <c r="S16" s="148"/>
      <c r="T16" s="148"/>
      <c r="U16" s="154"/>
      <c r="V16" s="155"/>
      <c r="AA16" s="92"/>
      <c r="AB16" s="132"/>
    </row>
    <row r="17" spans="1:28" ht="20.100000000000001" customHeight="1">
      <c r="A17" s="220">
        <f t="shared" si="2"/>
        <v>913006</v>
      </c>
      <c r="B17" s="189" t="s">
        <v>195</v>
      </c>
      <c r="C17" s="188" t="s">
        <v>196</v>
      </c>
      <c r="D17" s="188" t="s">
        <v>197</v>
      </c>
      <c r="E17" s="188" t="s">
        <v>198</v>
      </c>
      <c r="F17" s="148"/>
      <c r="G17" s="188" t="s">
        <v>199</v>
      </c>
      <c r="H17" s="188" t="s">
        <v>200</v>
      </c>
      <c r="I17" s="188" t="s">
        <v>201</v>
      </c>
      <c r="J17" s="148"/>
      <c r="K17" s="188" t="s">
        <v>48</v>
      </c>
      <c r="L17" s="150">
        <v>100</v>
      </c>
      <c r="M17" s="202">
        <f>IF(A17="","",IF(S17="",IF(A17="","",VLOOKUP(K17,calendar_price_2013,MATCH(L17,Sheet2!$C$1:$P$1,0)+1,0)),S17)*L17)</f>
        <v>49</v>
      </c>
      <c r="N17" s="203">
        <f t="shared" si="1"/>
        <v>9.8000000000000007</v>
      </c>
      <c r="O17" s="204">
        <f t="shared" si="0"/>
        <v>352.8</v>
      </c>
      <c r="P17" s="151">
        <v>41437</v>
      </c>
      <c r="Q17" s="152">
        <v>0</v>
      </c>
      <c r="R17" s="153">
        <f t="shared" si="3"/>
        <v>352.8</v>
      </c>
      <c r="S17" s="148">
        <v>0.49</v>
      </c>
      <c r="T17" s="148"/>
      <c r="U17" s="154"/>
      <c r="V17" s="155"/>
      <c r="AA17" s="92"/>
      <c r="AB17" s="132"/>
    </row>
    <row r="18" spans="1:28" ht="20.100000000000001" customHeight="1">
      <c r="A18" s="219">
        <f t="shared" si="2"/>
        <v>913006</v>
      </c>
      <c r="B18" s="149"/>
      <c r="C18" s="148"/>
      <c r="D18" s="148"/>
      <c r="E18" s="148"/>
      <c r="F18" s="148"/>
      <c r="G18" s="148"/>
      <c r="H18" s="148"/>
      <c r="I18" s="148"/>
      <c r="J18" s="148"/>
      <c r="K18" s="188" t="s">
        <v>91</v>
      </c>
      <c r="L18" s="150">
        <v>100</v>
      </c>
      <c r="M18" s="202">
        <f>IF(A18="","",IF(S18="",IF(A18="","",VLOOKUP(K18,calendar_price_2013,MATCH(L18,Sheet2!$C$1:$P$1,0)+1,0)),S18)*L18)</f>
        <v>49</v>
      </c>
      <c r="N18" s="203">
        <f t="shared" si="1"/>
        <v>9.8000000000000007</v>
      </c>
      <c r="O18" s="204" t="str">
        <f t="shared" si="0"/>
        <v/>
      </c>
      <c r="P18" s="151"/>
      <c r="Q18" s="152"/>
      <c r="R18" s="153" t="str">
        <f t="shared" si="3"/>
        <v/>
      </c>
      <c r="S18" s="148">
        <v>0.49</v>
      </c>
      <c r="T18" s="148"/>
      <c r="U18" s="154"/>
      <c r="V18" s="155"/>
      <c r="AA18" s="92"/>
      <c r="AB18" s="132"/>
    </row>
    <row r="19" spans="1:28" ht="20.100000000000001" customHeight="1">
      <c r="A19" s="219">
        <f t="shared" si="2"/>
        <v>913006</v>
      </c>
      <c r="B19" s="149"/>
      <c r="C19" s="148"/>
      <c r="D19" s="148"/>
      <c r="E19" s="148"/>
      <c r="F19" s="148"/>
      <c r="G19" s="148"/>
      <c r="H19" s="148"/>
      <c r="I19" s="148"/>
      <c r="J19" s="148"/>
      <c r="K19" s="188" t="s">
        <v>133</v>
      </c>
      <c r="L19" s="150">
        <v>100</v>
      </c>
      <c r="M19" s="202">
        <f>IF(A19="","",IF(S19="",IF(A19="","",VLOOKUP(K19,calendar_price_2013,MATCH(L19,Sheet2!$C$1:$P$1,0)+1,0)),S19)*L19)</f>
        <v>49</v>
      </c>
      <c r="N19" s="203">
        <f t="shared" si="1"/>
        <v>9.8000000000000007</v>
      </c>
      <c r="O19" s="204" t="str">
        <f t="shared" si="0"/>
        <v/>
      </c>
      <c r="P19" s="151"/>
      <c r="Q19" s="152"/>
      <c r="R19" s="153" t="str">
        <f t="shared" si="3"/>
        <v/>
      </c>
      <c r="S19" s="148">
        <v>0.49</v>
      </c>
      <c r="T19" s="148"/>
      <c r="U19" s="154"/>
      <c r="V19" s="155"/>
      <c r="AA19" s="92"/>
      <c r="AB19" s="132"/>
    </row>
    <row r="20" spans="1:28" ht="20.100000000000001" customHeight="1">
      <c r="A20" s="219">
        <f t="shared" si="2"/>
        <v>913006</v>
      </c>
      <c r="B20" s="149"/>
      <c r="C20" s="148"/>
      <c r="D20" s="148"/>
      <c r="E20" s="148"/>
      <c r="F20" s="148"/>
      <c r="G20" s="148"/>
      <c r="H20" s="148"/>
      <c r="I20" s="148"/>
      <c r="J20" s="148"/>
      <c r="K20" s="188" t="s">
        <v>47</v>
      </c>
      <c r="L20" s="150">
        <v>100</v>
      </c>
      <c r="M20" s="202">
        <f>IF(A20="","",IF(S20="",IF(A20="","",VLOOKUP(K20,calendar_price_2013,MATCH(L20,Sheet2!$C$1:$P$1,0)+1,0)),S20)*L20)</f>
        <v>49</v>
      </c>
      <c r="N20" s="203">
        <f t="shared" si="1"/>
        <v>9.8000000000000007</v>
      </c>
      <c r="O20" s="204" t="str">
        <f t="shared" si="0"/>
        <v/>
      </c>
      <c r="P20" s="151"/>
      <c r="Q20" s="152"/>
      <c r="R20" s="153" t="str">
        <f t="shared" si="3"/>
        <v/>
      </c>
      <c r="S20" s="148">
        <v>0.49</v>
      </c>
      <c r="T20" s="148"/>
      <c r="U20" s="154"/>
      <c r="V20" s="155"/>
      <c r="AA20" s="92"/>
      <c r="AB20" s="132"/>
    </row>
    <row r="21" spans="1:28" ht="20.100000000000001" customHeight="1">
      <c r="A21" s="219">
        <f t="shared" si="2"/>
        <v>913006</v>
      </c>
      <c r="B21" s="149"/>
      <c r="C21" s="148"/>
      <c r="D21" s="148"/>
      <c r="E21" s="148"/>
      <c r="F21" s="148"/>
      <c r="G21" s="148"/>
      <c r="H21" s="148"/>
      <c r="I21" s="148"/>
      <c r="J21" s="148"/>
      <c r="K21" s="188" t="s">
        <v>165</v>
      </c>
      <c r="L21" s="150">
        <v>100</v>
      </c>
      <c r="M21" s="202">
        <f>IF(A21="","",IF(S21="",IF(A21="","",VLOOKUP(K21,calendar_price_2013,MATCH(L21,Sheet2!$C$1:$P$1,0)+1,0)),S21)*L21)</f>
        <v>49</v>
      </c>
      <c r="N21" s="203">
        <f t="shared" si="1"/>
        <v>9.8000000000000007</v>
      </c>
      <c r="O21" s="204" t="str">
        <f t="shared" si="0"/>
        <v/>
      </c>
      <c r="P21" s="151"/>
      <c r="Q21" s="152"/>
      <c r="R21" s="153" t="str">
        <f t="shared" si="3"/>
        <v/>
      </c>
      <c r="S21" s="148">
        <v>0.49</v>
      </c>
      <c r="T21" s="148"/>
      <c r="U21" s="154"/>
      <c r="V21" s="155"/>
      <c r="AA21" s="92"/>
      <c r="AB21" s="132"/>
    </row>
    <row r="22" spans="1:28" ht="20.100000000000001" customHeight="1">
      <c r="A22" s="219">
        <f t="shared" si="2"/>
        <v>913006</v>
      </c>
      <c r="B22" s="149"/>
      <c r="C22" s="148"/>
      <c r="D22" s="148"/>
      <c r="E22" s="148"/>
      <c r="F22" s="148"/>
      <c r="G22" s="148"/>
      <c r="H22" s="148"/>
      <c r="I22" s="148"/>
      <c r="J22" s="148"/>
      <c r="K22" s="188" t="s">
        <v>109</v>
      </c>
      <c r="L22" s="150">
        <v>100</v>
      </c>
      <c r="M22" s="202">
        <f>IF(A22="","",IF(S22="",IF(A22="","",VLOOKUP(K22,calendar_price_2013,MATCH(L22,Sheet2!$C$1:$P$1,0)+1,0)),S22)*L22)</f>
        <v>49</v>
      </c>
      <c r="N22" s="203">
        <f t="shared" si="1"/>
        <v>9.8000000000000007</v>
      </c>
      <c r="O22" s="204" t="str">
        <f t="shared" si="0"/>
        <v/>
      </c>
      <c r="P22" s="151"/>
      <c r="Q22" s="152"/>
      <c r="R22" s="153" t="str">
        <f t="shared" si="3"/>
        <v/>
      </c>
      <c r="S22" s="148">
        <v>0.49</v>
      </c>
      <c r="T22" s="148"/>
      <c r="U22" s="154"/>
      <c r="V22" s="155"/>
      <c r="AA22" s="92"/>
      <c r="AB22" s="132"/>
    </row>
    <row r="23" spans="1:28" ht="20.100000000000001" customHeight="1">
      <c r="A23" s="220">
        <f t="shared" si="2"/>
        <v>913007</v>
      </c>
      <c r="B23" s="189" t="s">
        <v>202</v>
      </c>
      <c r="C23" s="188" t="s">
        <v>18</v>
      </c>
      <c r="D23" s="188" t="s">
        <v>203</v>
      </c>
      <c r="E23" s="188" t="s">
        <v>204</v>
      </c>
      <c r="F23" s="148"/>
      <c r="G23" s="188" t="s">
        <v>205</v>
      </c>
      <c r="H23" s="188" t="s">
        <v>206</v>
      </c>
      <c r="I23" s="188" t="s">
        <v>207</v>
      </c>
      <c r="J23" s="148"/>
      <c r="K23" s="188" t="s">
        <v>48</v>
      </c>
      <c r="L23" s="150">
        <v>100</v>
      </c>
      <c r="M23" s="202">
        <f>IF(A23="","",IF(S23="",IF(A23="","",VLOOKUP(K23,calendar_price_2013,MATCH(L23,Sheet2!$C$1:$P$1,0)+1,0)),S23)*L23)</f>
        <v>53</v>
      </c>
      <c r="N23" s="203">
        <f t="shared" si="1"/>
        <v>10.600000000000001</v>
      </c>
      <c r="O23" s="204">
        <f t="shared" si="0"/>
        <v>190.8</v>
      </c>
      <c r="P23" s="151">
        <v>41437</v>
      </c>
      <c r="Q23" s="152">
        <v>0</v>
      </c>
      <c r="R23" s="153">
        <f t="shared" si="3"/>
        <v>190.8</v>
      </c>
      <c r="S23" s="148"/>
      <c r="T23" s="148"/>
      <c r="U23" s="154">
        <v>41438</v>
      </c>
      <c r="V23" s="155"/>
      <c r="AA23" s="92"/>
      <c r="AB23" s="132"/>
    </row>
    <row r="24" spans="1:28" ht="20.100000000000001" customHeight="1">
      <c r="A24" s="219">
        <f t="shared" si="2"/>
        <v>913007</v>
      </c>
      <c r="B24" s="149"/>
      <c r="C24" s="148"/>
      <c r="D24" s="148"/>
      <c r="E24" s="148"/>
      <c r="F24" s="148"/>
      <c r="G24" s="148"/>
      <c r="H24" s="148"/>
      <c r="I24" s="148"/>
      <c r="J24" s="148"/>
      <c r="K24" s="188" t="s">
        <v>169</v>
      </c>
      <c r="L24" s="150">
        <v>100</v>
      </c>
      <c r="M24" s="202">
        <f>IF(A24="","",IF(S24="",IF(A24="","",VLOOKUP(K24,calendar_price_2013,MATCH(L24,Sheet2!$C$1:$P$1,0)+1,0)),S24)*L24)</f>
        <v>53</v>
      </c>
      <c r="N24" s="203">
        <f t="shared" si="1"/>
        <v>10.600000000000001</v>
      </c>
      <c r="O24" s="204" t="str">
        <f t="shared" si="0"/>
        <v/>
      </c>
      <c r="P24" s="151"/>
      <c r="Q24" s="152"/>
      <c r="R24" s="153" t="str">
        <f t="shared" si="3"/>
        <v/>
      </c>
      <c r="S24" s="148"/>
      <c r="T24" s="148"/>
      <c r="U24" s="154"/>
      <c r="V24" s="155"/>
      <c r="AA24" s="92"/>
      <c r="AB24" s="132"/>
    </row>
    <row r="25" spans="1:28" ht="20.100000000000001" customHeight="1">
      <c r="A25" s="219">
        <f t="shared" si="2"/>
        <v>913007</v>
      </c>
      <c r="B25" s="149"/>
      <c r="C25" s="148"/>
      <c r="D25" s="148"/>
      <c r="E25" s="148"/>
      <c r="F25" s="148"/>
      <c r="G25" s="148"/>
      <c r="H25" s="148"/>
      <c r="I25" s="148"/>
      <c r="J25" s="148"/>
      <c r="K25" s="188" t="s">
        <v>157</v>
      </c>
      <c r="L25" s="150">
        <v>100</v>
      </c>
      <c r="M25" s="202">
        <f>IF(A25="","",IF(S25="",IF(A25="","",VLOOKUP(K25,calendar_price_2013,MATCH(L25,Sheet2!$C$1:$P$1,0)+1,0)),S25)*L25)</f>
        <v>53</v>
      </c>
      <c r="N25" s="203">
        <f t="shared" si="1"/>
        <v>10.600000000000001</v>
      </c>
      <c r="O25" s="204" t="str">
        <f t="shared" si="0"/>
        <v/>
      </c>
      <c r="P25" s="151"/>
      <c r="Q25" s="152"/>
      <c r="R25" s="153" t="str">
        <f t="shared" si="3"/>
        <v/>
      </c>
      <c r="S25" s="148"/>
      <c r="T25" s="148"/>
      <c r="U25" s="154"/>
      <c r="V25" s="155"/>
      <c r="AA25" s="92"/>
      <c r="AB25" s="132"/>
    </row>
    <row r="26" spans="1:28" ht="20.100000000000001" customHeight="1">
      <c r="A26" s="220">
        <f t="shared" si="2"/>
        <v>913008</v>
      </c>
      <c r="B26" s="189" t="s">
        <v>208</v>
      </c>
      <c r="C26" s="188" t="s">
        <v>209</v>
      </c>
      <c r="D26" s="188" t="s">
        <v>210</v>
      </c>
      <c r="E26" s="188" t="s">
        <v>211</v>
      </c>
      <c r="G26" s="188" t="s">
        <v>212</v>
      </c>
      <c r="H26" s="188" t="s">
        <v>213</v>
      </c>
      <c r="I26" s="188" t="s">
        <v>214</v>
      </c>
      <c r="J26" s="148"/>
      <c r="K26" s="188" t="s">
        <v>111</v>
      </c>
      <c r="L26" s="150">
        <v>100</v>
      </c>
      <c r="M26" s="202">
        <f>IF(A26="","",IF(S26="",IF(A26="","",VLOOKUP(K26,calendar_price_2013,MATCH(L26,Sheet2!$C$1:$P$1,0)+1,0)),S26)*L26)</f>
        <v>53</v>
      </c>
      <c r="N26" s="203">
        <f t="shared" si="1"/>
        <v>10.600000000000001</v>
      </c>
      <c r="O26" s="204">
        <f t="shared" si="0"/>
        <v>190.8</v>
      </c>
      <c r="P26" s="151">
        <v>41437</v>
      </c>
      <c r="Q26" s="152">
        <v>190.8</v>
      </c>
      <c r="R26" s="153">
        <f t="shared" si="3"/>
        <v>0</v>
      </c>
      <c r="S26" s="148"/>
      <c r="T26" s="148"/>
      <c r="U26" s="154"/>
      <c r="V26" s="155"/>
      <c r="AA26" s="92"/>
      <c r="AB26" s="132"/>
    </row>
    <row r="27" spans="1:28" ht="20.100000000000001" customHeight="1">
      <c r="A27" s="219">
        <f t="shared" si="2"/>
        <v>913008</v>
      </c>
      <c r="B27" s="149"/>
      <c r="C27" s="148"/>
      <c r="D27" s="148"/>
      <c r="E27" s="148"/>
      <c r="F27" s="148"/>
      <c r="G27" s="148"/>
      <c r="H27" s="148"/>
      <c r="I27" s="148"/>
      <c r="J27" s="148"/>
      <c r="K27" s="188" t="s">
        <v>165</v>
      </c>
      <c r="L27" s="150">
        <v>100</v>
      </c>
      <c r="M27" s="202">
        <f>IF(A27="","",IF(S27="",IF(A27="","",VLOOKUP(K27,calendar_price_2013,MATCH(L27,Sheet2!$C$1:$P$1,0)+1,0)),S27)*L27)</f>
        <v>53</v>
      </c>
      <c r="N27" s="203">
        <f t="shared" si="1"/>
        <v>10.600000000000001</v>
      </c>
      <c r="O27" s="204" t="str">
        <f t="shared" si="0"/>
        <v/>
      </c>
      <c r="P27" s="151"/>
      <c r="Q27" s="152"/>
      <c r="R27" s="153" t="str">
        <f t="shared" si="3"/>
        <v/>
      </c>
      <c r="S27" s="148"/>
      <c r="T27" s="148"/>
      <c r="U27" s="154"/>
      <c r="V27" s="155"/>
      <c r="AA27" s="92"/>
      <c r="AB27" s="132"/>
    </row>
    <row r="28" spans="1:28" ht="20.100000000000001" customHeight="1">
      <c r="A28" s="219">
        <f t="shared" si="2"/>
        <v>913008</v>
      </c>
      <c r="B28" s="149"/>
      <c r="C28" s="148"/>
      <c r="D28" s="148"/>
      <c r="E28" s="148"/>
      <c r="F28" s="148"/>
      <c r="G28" s="148"/>
      <c r="H28" s="148"/>
      <c r="I28" s="148"/>
      <c r="J28" s="148"/>
      <c r="K28" s="188" t="s">
        <v>169</v>
      </c>
      <c r="L28" s="150">
        <v>100</v>
      </c>
      <c r="M28" s="202">
        <f>IF(A28="","",IF(S28="",IF(A28="","",VLOOKUP(K28,calendar_price_2013,MATCH(L28,Sheet2!$C$1:$P$1,0)+1,0)),S28)*L28)</f>
        <v>53</v>
      </c>
      <c r="N28" s="203">
        <f t="shared" si="1"/>
        <v>10.600000000000001</v>
      </c>
      <c r="O28" s="204" t="str">
        <f t="shared" si="0"/>
        <v/>
      </c>
      <c r="P28" s="151"/>
      <c r="Q28" s="152"/>
      <c r="R28" s="153" t="str">
        <f t="shared" si="3"/>
        <v/>
      </c>
      <c r="S28" s="148"/>
      <c r="T28" s="148"/>
      <c r="U28" s="154"/>
      <c r="V28" s="155"/>
      <c r="AA28" s="92"/>
      <c r="AB28" s="132"/>
    </row>
    <row r="29" spans="1:28" ht="20.100000000000001" customHeight="1">
      <c r="A29" s="220">
        <f t="shared" si="2"/>
        <v>913009</v>
      </c>
      <c r="B29" s="189" t="s">
        <v>215</v>
      </c>
      <c r="C29" s="188" t="s">
        <v>18</v>
      </c>
      <c r="D29" s="188" t="s">
        <v>216</v>
      </c>
      <c r="E29" s="188" t="s">
        <v>217</v>
      </c>
      <c r="F29" s="148"/>
      <c r="G29" s="188" t="s">
        <v>218</v>
      </c>
      <c r="H29" s="188" t="s">
        <v>219</v>
      </c>
      <c r="I29" s="188" t="s">
        <v>220</v>
      </c>
      <c r="J29" s="188" t="s">
        <v>221</v>
      </c>
      <c r="K29" s="188" t="s">
        <v>48</v>
      </c>
      <c r="L29" s="150">
        <v>300</v>
      </c>
      <c r="M29" s="202">
        <f>IF(A29="","",IF(S29="",IF(A29="","",VLOOKUP(K29,calendar_price_2013,MATCH(L29,Sheet2!$C$1:$P$1,0)+1,0)),S29)*L29)</f>
        <v>159</v>
      </c>
      <c r="N29" s="203">
        <f t="shared" si="1"/>
        <v>31.8</v>
      </c>
      <c r="O29" s="204">
        <f t="shared" si="0"/>
        <v>381.6</v>
      </c>
      <c r="P29" s="151">
        <v>41437</v>
      </c>
      <c r="Q29" s="152">
        <v>381.6</v>
      </c>
      <c r="R29" s="153">
        <f t="shared" si="3"/>
        <v>0</v>
      </c>
      <c r="S29" s="148"/>
      <c r="T29" s="148"/>
      <c r="U29" s="154"/>
      <c r="V29" s="155"/>
      <c r="AA29" s="92"/>
      <c r="AB29" s="132"/>
    </row>
    <row r="30" spans="1:28" ht="20.100000000000001" customHeight="1">
      <c r="A30" s="219">
        <f t="shared" si="2"/>
        <v>913009</v>
      </c>
      <c r="B30" s="149"/>
      <c r="C30" s="148"/>
      <c r="D30" s="148"/>
      <c r="E30" s="148"/>
      <c r="F30" s="148"/>
      <c r="G30" s="148"/>
      <c r="H30" s="148"/>
      <c r="I30" s="148"/>
      <c r="J30" s="148"/>
      <c r="K30" s="188" t="s">
        <v>111</v>
      </c>
      <c r="L30" s="150">
        <v>300</v>
      </c>
      <c r="M30" s="202">
        <f>IF(A30="","",IF(S30="",IF(A30="","",VLOOKUP(K30,calendar_price_2013,MATCH(L30,Sheet2!$C$1:$P$1,0)+1,0)),S30)*L30)</f>
        <v>159</v>
      </c>
      <c r="N30" s="203">
        <f t="shared" si="1"/>
        <v>31.8</v>
      </c>
      <c r="O30" s="204" t="str">
        <f t="shared" si="0"/>
        <v/>
      </c>
      <c r="P30" s="151"/>
      <c r="Q30" s="152"/>
      <c r="R30" s="153" t="str">
        <f t="shared" si="3"/>
        <v/>
      </c>
      <c r="S30" s="148"/>
      <c r="T30" s="148"/>
      <c r="U30" s="154"/>
      <c r="V30" s="155"/>
      <c r="AA30" s="92"/>
      <c r="AB30" s="132"/>
    </row>
    <row r="31" spans="1:28" ht="20.100000000000001" customHeight="1">
      <c r="A31" s="220">
        <f t="shared" si="2"/>
        <v>913010</v>
      </c>
      <c r="B31" s="189" t="s">
        <v>222</v>
      </c>
      <c r="C31" s="188"/>
      <c r="D31" s="188" t="s">
        <v>223</v>
      </c>
      <c r="E31" s="188" t="s">
        <v>224</v>
      </c>
      <c r="F31" s="148"/>
      <c r="G31" s="188" t="s">
        <v>175</v>
      </c>
      <c r="H31" s="188" t="s">
        <v>225</v>
      </c>
      <c r="I31" s="188" t="s">
        <v>226</v>
      </c>
      <c r="J31" s="188" t="s">
        <v>227</v>
      </c>
      <c r="K31" s="188" t="s">
        <v>45</v>
      </c>
      <c r="L31" s="150">
        <v>200</v>
      </c>
      <c r="M31" s="202">
        <f>IF(A31="","",IF(S31="",IF(A31="","",VLOOKUP(K31,calendar_price_2013,MATCH(L31,Sheet2!$C$1:$P$1,0)+1,0)),S31)*L31)</f>
        <v>98</v>
      </c>
      <c r="N31" s="203">
        <f t="shared" si="1"/>
        <v>19.600000000000001</v>
      </c>
      <c r="O31" s="204">
        <f t="shared" si="0"/>
        <v>294</v>
      </c>
      <c r="P31" s="151">
        <v>41437</v>
      </c>
      <c r="Q31" s="152">
        <v>294</v>
      </c>
      <c r="R31" s="153">
        <f t="shared" si="3"/>
        <v>0</v>
      </c>
      <c r="S31" s="148">
        <v>0.49</v>
      </c>
      <c r="T31" s="148"/>
      <c r="U31" s="154"/>
      <c r="V31" s="155"/>
      <c r="AA31" s="92"/>
      <c r="AB31" s="132"/>
    </row>
    <row r="32" spans="1:28" ht="20.100000000000001" customHeight="1">
      <c r="A32" s="219">
        <f t="shared" si="2"/>
        <v>913010</v>
      </c>
      <c r="B32" s="149"/>
      <c r="C32" s="148"/>
      <c r="D32" s="148"/>
      <c r="E32" s="148"/>
      <c r="F32" s="148"/>
      <c r="G32" s="148"/>
      <c r="H32" s="148"/>
      <c r="I32" s="148"/>
      <c r="J32" s="148"/>
      <c r="K32" s="188" t="s">
        <v>91</v>
      </c>
      <c r="L32" s="150">
        <v>300</v>
      </c>
      <c r="M32" s="202">
        <f>IF(A32="","",IF(S32="",IF(A32="","",VLOOKUP(K32,calendar_price_2013,MATCH(L32,Sheet2!$C$1:$P$1,0)+1,0)),S32)*L32)</f>
        <v>147</v>
      </c>
      <c r="N32" s="203">
        <f t="shared" si="1"/>
        <v>29.400000000000002</v>
      </c>
      <c r="O32" s="204" t="str">
        <f t="shared" si="0"/>
        <v/>
      </c>
      <c r="P32" s="151"/>
      <c r="Q32" s="152"/>
      <c r="R32" s="153" t="str">
        <f t="shared" si="3"/>
        <v/>
      </c>
      <c r="S32" s="148">
        <v>0.49</v>
      </c>
      <c r="T32" s="148"/>
      <c r="U32" s="154"/>
      <c r="V32" s="155"/>
      <c r="AA32" s="92"/>
      <c r="AB32" s="132"/>
    </row>
    <row r="33" spans="1:28" ht="20.100000000000001" customHeight="1">
      <c r="A33" s="220">
        <f t="shared" si="2"/>
        <v>913011</v>
      </c>
      <c r="B33" s="189" t="s">
        <v>228</v>
      </c>
      <c r="C33" s="188" t="s">
        <v>229</v>
      </c>
      <c r="D33" s="188" t="s">
        <v>230</v>
      </c>
      <c r="E33" s="188" t="s">
        <v>231</v>
      </c>
      <c r="F33" s="148"/>
      <c r="G33" s="188" t="s">
        <v>232</v>
      </c>
      <c r="H33" s="188" t="s">
        <v>233</v>
      </c>
      <c r="I33" s="188" t="s">
        <v>234</v>
      </c>
      <c r="J33" s="188" t="s">
        <v>235</v>
      </c>
      <c r="K33" s="188" t="s">
        <v>167</v>
      </c>
      <c r="L33" s="150">
        <v>100</v>
      </c>
      <c r="M33" s="202">
        <f>IF(A33="","",IF(S33="",IF(A33="","",VLOOKUP(K33,calendar_price_2013,MATCH(L33,Sheet2!$C$1:$P$1,0)+1,0)),S33)*L33)</f>
        <v>53</v>
      </c>
      <c r="N33" s="203">
        <f t="shared" si="1"/>
        <v>10.600000000000001</v>
      </c>
      <c r="O33" s="204">
        <f t="shared" si="0"/>
        <v>127.2</v>
      </c>
      <c r="P33" s="151">
        <v>41438</v>
      </c>
      <c r="Q33" s="152">
        <v>127.2</v>
      </c>
      <c r="R33" s="153">
        <f t="shared" si="3"/>
        <v>0</v>
      </c>
      <c r="S33" s="148"/>
      <c r="T33" s="148"/>
      <c r="U33" s="154">
        <v>41447</v>
      </c>
      <c r="V33" s="155"/>
      <c r="AA33" s="92"/>
      <c r="AB33" s="132"/>
    </row>
    <row r="34" spans="1:28" ht="20.100000000000001" customHeight="1">
      <c r="A34" s="219">
        <f t="shared" si="2"/>
        <v>913011</v>
      </c>
      <c r="B34" s="149"/>
      <c r="C34" s="148"/>
      <c r="D34" s="148"/>
      <c r="E34" s="148"/>
      <c r="F34" s="148"/>
      <c r="G34" s="148"/>
      <c r="H34" s="148"/>
      <c r="I34" s="148"/>
      <c r="J34" s="148"/>
      <c r="K34" s="188" t="s">
        <v>169</v>
      </c>
      <c r="L34" s="150">
        <v>100</v>
      </c>
      <c r="M34" s="202">
        <f>IF(A34="","",IF(S34="",IF(A34="","",VLOOKUP(K34,calendar_price_2013,MATCH(L34,Sheet2!$C$1:$P$1,0)+1,0)),S34)*L34)</f>
        <v>53</v>
      </c>
      <c r="N34" s="203">
        <f t="shared" si="1"/>
        <v>10.600000000000001</v>
      </c>
      <c r="O34" s="204" t="str">
        <f t="shared" si="0"/>
        <v/>
      </c>
      <c r="P34" s="151"/>
      <c r="Q34" s="152"/>
      <c r="R34" s="153" t="str">
        <f t="shared" si="3"/>
        <v/>
      </c>
      <c r="S34" s="148"/>
      <c r="T34" s="148"/>
      <c r="U34" s="154"/>
      <c r="V34" s="155"/>
      <c r="AA34" s="92"/>
      <c r="AB34" s="132"/>
    </row>
    <row r="35" spans="1:28" ht="20.100000000000001" customHeight="1">
      <c r="A35" s="220">
        <f t="shared" si="2"/>
        <v>913012</v>
      </c>
      <c r="B35" s="189" t="s">
        <v>236</v>
      </c>
      <c r="C35" s="188" t="s">
        <v>18</v>
      </c>
      <c r="D35" s="188" t="s">
        <v>237</v>
      </c>
      <c r="E35" s="188" t="s">
        <v>454</v>
      </c>
      <c r="F35" s="148"/>
      <c r="G35" s="188" t="s">
        <v>238</v>
      </c>
      <c r="H35" s="188" t="s">
        <v>239</v>
      </c>
      <c r="I35" s="188" t="s">
        <v>240</v>
      </c>
      <c r="J35" s="188" t="s">
        <v>241</v>
      </c>
      <c r="K35" s="188" t="s">
        <v>156</v>
      </c>
      <c r="L35" s="150">
        <v>300</v>
      </c>
      <c r="M35" s="202">
        <f>IF(A35="","",IF(S35="",IF(A35="","",VLOOKUP(K35,calendar_price_2013,MATCH(L35,Sheet2!$C$1:$P$1,0)+1,0)),S35)*L35)</f>
        <v>159</v>
      </c>
      <c r="N35" s="203">
        <f t="shared" si="1"/>
        <v>31.8</v>
      </c>
      <c r="O35" s="204">
        <f t="shared" si="0"/>
        <v>190.8</v>
      </c>
      <c r="P35" s="151">
        <v>41439</v>
      </c>
      <c r="Q35" s="152">
        <v>190.8</v>
      </c>
      <c r="R35" s="153">
        <f t="shared" si="3"/>
        <v>0</v>
      </c>
      <c r="S35" s="148"/>
      <c r="T35" s="148"/>
      <c r="U35" s="154"/>
      <c r="V35" s="155"/>
      <c r="AA35" s="92"/>
      <c r="AB35" s="132"/>
    </row>
    <row r="36" spans="1:28" ht="20.100000000000001" customHeight="1">
      <c r="A36" s="220">
        <f t="shared" si="2"/>
        <v>913013</v>
      </c>
      <c r="B36" s="189" t="s">
        <v>242</v>
      </c>
      <c r="C36" s="188" t="s">
        <v>243</v>
      </c>
      <c r="D36" s="188" t="s">
        <v>244</v>
      </c>
      <c r="E36" s="148" t="s">
        <v>245</v>
      </c>
      <c r="F36" s="148"/>
      <c r="G36" s="148" t="s">
        <v>246</v>
      </c>
      <c r="H36" s="188" t="s">
        <v>247</v>
      </c>
      <c r="I36" s="188" t="s">
        <v>248</v>
      </c>
      <c r="J36" s="148" t="s">
        <v>249</v>
      </c>
      <c r="K36" s="188" t="s">
        <v>112</v>
      </c>
      <c r="L36" s="150">
        <v>200</v>
      </c>
      <c r="M36" s="202">
        <f>IF(A36="","",IF(S36="",IF(A36="","",VLOOKUP(K36,calendar_price_2013,MATCH(L36,Sheet2!$C$1:$P$1,0)+1,0)),S36)*L36)</f>
        <v>98</v>
      </c>
      <c r="N36" s="203">
        <f t="shared" si="1"/>
        <v>19.600000000000001</v>
      </c>
      <c r="O36" s="204">
        <f t="shared" si="0"/>
        <v>352.8</v>
      </c>
      <c r="P36" s="151">
        <v>41439</v>
      </c>
      <c r="Q36" s="152">
        <v>352.8</v>
      </c>
      <c r="R36" s="153">
        <f t="shared" si="3"/>
        <v>0</v>
      </c>
      <c r="S36" s="148">
        <v>0.49</v>
      </c>
      <c r="T36" s="148"/>
      <c r="U36" s="154"/>
      <c r="V36" s="155"/>
      <c r="AA36" s="92"/>
      <c r="AB36" s="132"/>
    </row>
    <row r="37" spans="1:28" ht="20.100000000000001" customHeight="1">
      <c r="A37" s="219">
        <f t="shared" si="2"/>
        <v>913013</v>
      </c>
      <c r="B37" s="149"/>
      <c r="C37" s="148"/>
      <c r="D37" s="148"/>
      <c r="E37" s="148"/>
      <c r="F37" s="148"/>
      <c r="G37" s="148"/>
      <c r="H37" s="148"/>
      <c r="I37" s="148"/>
      <c r="J37" s="148"/>
      <c r="K37" s="188" t="s">
        <v>113</v>
      </c>
      <c r="L37" s="150">
        <v>200</v>
      </c>
      <c r="M37" s="202">
        <f>IF(A37="","",IF(S37="",IF(A37="","",VLOOKUP(K37,calendar_price_2013,MATCH(L37,Sheet2!$C$1:$P$1,0)+1,0)),S37)*L37)</f>
        <v>98</v>
      </c>
      <c r="N37" s="203">
        <f t="shared" si="1"/>
        <v>19.600000000000001</v>
      </c>
      <c r="O37" s="204" t="str">
        <f t="shared" si="0"/>
        <v/>
      </c>
      <c r="P37" s="151"/>
      <c r="Q37" s="152"/>
      <c r="R37" s="153" t="str">
        <f t="shared" si="3"/>
        <v/>
      </c>
      <c r="S37" s="148">
        <v>0.49</v>
      </c>
      <c r="T37" s="148"/>
      <c r="U37" s="154"/>
      <c r="V37" s="155"/>
      <c r="AA37" s="92"/>
      <c r="AB37" s="132"/>
    </row>
    <row r="38" spans="1:28" ht="20.100000000000001" customHeight="1">
      <c r="A38" s="219">
        <f t="shared" si="2"/>
        <v>913013</v>
      </c>
      <c r="B38" s="149"/>
      <c r="C38" s="148"/>
      <c r="D38" s="148"/>
      <c r="E38" s="148"/>
      <c r="F38" s="148"/>
      <c r="G38" s="148"/>
      <c r="H38" s="148"/>
      <c r="I38" s="148"/>
      <c r="J38" s="148"/>
      <c r="K38" s="188" t="s">
        <v>111</v>
      </c>
      <c r="L38" s="150">
        <v>200</v>
      </c>
      <c r="M38" s="202">
        <f>IF(A38="","",IF(S38="",IF(A38="","",VLOOKUP(K38,calendar_price_2013,MATCH(L38,Sheet2!$C$1:$P$1,0)+1,0)),S38)*L38)</f>
        <v>98</v>
      </c>
      <c r="N38" s="203">
        <f t="shared" si="1"/>
        <v>19.600000000000001</v>
      </c>
      <c r="O38" s="204" t="str">
        <f t="shared" si="0"/>
        <v/>
      </c>
      <c r="P38" s="151"/>
      <c r="Q38" s="152"/>
      <c r="R38" s="153" t="str">
        <f t="shared" si="3"/>
        <v/>
      </c>
      <c r="S38" s="148">
        <v>0.49</v>
      </c>
      <c r="T38" s="148"/>
      <c r="U38" s="154"/>
      <c r="V38" s="155"/>
      <c r="AA38" s="92"/>
      <c r="AB38" s="132"/>
    </row>
    <row r="39" spans="1:28" ht="20.100000000000001" customHeight="1">
      <c r="A39" s="220">
        <f t="shared" si="2"/>
        <v>913014</v>
      </c>
      <c r="B39" s="189" t="s">
        <v>250</v>
      </c>
      <c r="C39" s="188" t="s">
        <v>188</v>
      </c>
      <c r="D39" s="188" t="s">
        <v>251</v>
      </c>
      <c r="F39" s="148"/>
      <c r="G39" s="188" t="s">
        <v>252</v>
      </c>
      <c r="H39" s="188" t="s">
        <v>253</v>
      </c>
      <c r="I39" s="188" t="s">
        <v>254</v>
      </c>
      <c r="J39" s="188" t="s">
        <v>255</v>
      </c>
      <c r="K39" s="188" t="s">
        <v>48</v>
      </c>
      <c r="L39" s="150">
        <v>200</v>
      </c>
      <c r="M39" s="202">
        <f>IF(A39="","",IF(S39="",IF(A39="","",VLOOKUP(K39,calendar_price_2013,MATCH(L39,Sheet2!$C$1:$P$1,0)+1,0)),S39)*L39)</f>
        <v>106</v>
      </c>
      <c r="N39" s="203">
        <f t="shared" si="1"/>
        <v>21.200000000000003</v>
      </c>
      <c r="O39" s="204">
        <f t="shared" si="0"/>
        <v>254.4</v>
      </c>
      <c r="P39" s="151">
        <v>41439</v>
      </c>
      <c r="Q39" s="152">
        <v>254.4</v>
      </c>
      <c r="R39" s="153">
        <f t="shared" si="3"/>
        <v>0</v>
      </c>
      <c r="S39" s="148"/>
      <c r="T39" s="148"/>
      <c r="U39" s="154"/>
      <c r="V39" s="155"/>
      <c r="AA39" s="92"/>
      <c r="AB39" s="132"/>
    </row>
    <row r="40" spans="1:28" ht="20.100000000000001" customHeight="1">
      <c r="A40" s="219">
        <f t="shared" si="2"/>
        <v>913014</v>
      </c>
      <c r="B40" s="149"/>
      <c r="C40" s="148"/>
      <c r="D40" s="148"/>
      <c r="E40" s="148"/>
      <c r="F40" s="148"/>
      <c r="G40" s="148"/>
      <c r="H40" s="148"/>
      <c r="I40" s="148"/>
      <c r="J40" s="148"/>
      <c r="K40" s="188" t="s">
        <v>111</v>
      </c>
      <c r="L40" s="150">
        <v>200</v>
      </c>
      <c r="M40" s="202">
        <f>IF(A40="","",IF(S40="",IF(A40="","",VLOOKUP(K40,calendar_price_2013,MATCH(L40,Sheet2!$C$1:$P$1,0)+1,0)),S40)*L40)</f>
        <v>106</v>
      </c>
      <c r="N40" s="203">
        <f t="shared" si="1"/>
        <v>21.200000000000003</v>
      </c>
      <c r="O40" s="204" t="str">
        <f t="shared" si="0"/>
        <v/>
      </c>
      <c r="P40" s="151"/>
      <c r="Q40" s="152"/>
      <c r="R40" s="153" t="str">
        <f t="shared" si="3"/>
        <v/>
      </c>
      <c r="S40" s="148"/>
      <c r="T40" s="148"/>
      <c r="U40" s="154"/>
      <c r="V40" s="155"/>
      <c r="AA40" s="92"/>
      <c r="AB40" s="132"/>
    </row>
    <row r="41" spans="1:28" ht="20.100000000000001" customHeight="1">
      <c r="A41" s="220">
        <f t="shared" si="2"/>
        <v>913015</v>
      </c>
      <c r="B41" s="189" t="s">
        <v>256</v>
      </c>
      <c r="C41" s="188" t="s">
        <v>18</v>
      </c>
      <c r="D41" s="188" t="s">
        <v>257</v>
      </c>
      <c r="E41" s="188" t="s">
        <v>258</v>
      </c>
      <c r="F41" s="148"/>
      <c r="G41" s="188" t="s">
        <v>259</v>
      </c>
      <c r="H41" s="188" t="s">
        <v>260</v>
      </c>
      <c r="I41" s="188" t="s">
        <v>261</v>
      </c>
      <c r="J41" s="188" t="s">
        <v>262</v>
      </c>
      <c r="K41" s="188" t="s">
        <v>168</v>
      </c>
      <c r="L41" s="150">
        <v>100</v>
      </c>
      <c r="M41" s="202">
        <f>IF(A41="","",IF(S41="",IF(A41="","",VLOOKUP(K41,calendar_price_2013,MATCH(L41,Sheet2!$C$1:$P$1,0)+1,0)),S41)*L41)</f>
        <v>53</v>
      </c>
      <c r="N41" s="203">
        <f t="shared" si="1"/>
        <v>10.600000000000001</v>
      </c>
      <c r="O41" s="204">
        <f t="shared" si="0"/>
        <v>190.8</v>
      </c>
      <c r="P41" s="151">
        <v>41439</v>
      </c>
      <c r="Q41" s="152">
        <v>190.8</v>
      </c>
      <c r="R41" s="153">
        <f t="shared" si="3"/>
        <v>0</v>
      </c>
      <c r="S41" s="148"/>
      <c r="T41" s="148"/>
      <c r="U41" s="154">
        <v>41471</v>
      </c>
      <c r="V41" s="155"/>
      <c r="AA41" s="92"/>
      <c r="AB41" s="132"/>
    </row>
    <row r="42" spans="1:28" ht="20.100000000000001" customHeight="1">
      <c r="A42" s="219">
        <f t="shared" si="2"/>
        <v>913015</v>
      </c>
      <c r="B42" s="149"/>
      <c r="C42" s="148"/>
      <c r="D42" s="148"/>
      <c r="E42" s="148"/>
      <c r="F42" s="148"/>
      <c r="G42" s="148"/>
      <c r="H42" s="148"/>
      <c r="I42" s="148"/>
      <c r="J42" s="148"/>
      <c r="K42" s="188" t="s">
        <v>156</v>
      </c>
      <c r="L42" s="150">
        <v>100</v>
      </c>
      <c r="M42" s="202">
        <f>IF(A42="","",IF(S42="",IF(A42="","",VLOOKUP(K42,calendar_price_2013,MATCH(L42,Sheet2!$C$1:$P$1,0)+1,0)),S42)*L42)</f>
        <v>53</v>
      </c>
      <c r="N42" s="203">
        <f t="shared" si="1"/>
        <v>10.600000000000001</v>
      </c>
      <c r="O42" s="204" t="str">
        <f t="shared" si="0"/>
        <v/>
      </c>
      <c r="P42" s="151"/>
      <c r="Q42" s="152"/>
      <c r="R42" s="153" t="str">
        <f t="shared" si="3"/>
        <v/>
      </c>
      <c r="S42" s="148"/>
      <c r="T42" s="148"/>
      <c r="U42" s="154"/>
      <c r="V42" s="155"/>
      <c r="AA42" s="92"/>
      <c r="AB42" s="132"/>
    </row>
    <row r="43" spans="1:28" ht="20.100000000000001" customHeight="1">
      <c r="A43" s="219">
        <f t="shared" si="2"/>
        <v>913015</v>
      </c>
      <c r="B43" s="149"/>
      <c r="C43" s="148"/>
      <c r="D43" s="148"/>
      <c r="E43" s="148"/>
      <c r="F43" s="148"/>
      <c r="G43" s="148"/>
      <c r="H43" s="148"/>
      <c r="I43" s="148"/>
      <c r="J43" s="148"/>
      <c r="K43" s="188" t="s">
        <v>157</v>
      </c>
      <c r="L43" s="150">
        <v>100</v>
      </c>
      <c r="M43" s="202">
        <f>IF(A43="","",IF(S43="",IF(A43="","",VLOOKUP(K43,calendar_price_2013,MATCH(L43,Sheet2!$C$1:$P$1,0)+1,0)),S43)*L43)</f>
        <v>53</v>
      </c>
      <c r="N43" s="203">
        <f t="shared" si="1"/>
        <v>10.600000000000001</v>
      </c>
      <c r="O43" s="204" t="str">
        <f t="shared" si="0"/>
        <v/>
      </c>
      <c r="P43" s="151"/>
      <c r="Q43" s="152"/>
      <c r="R43" s="153" t="str">
        <f t="shared" si="3"/>
        <v/>
      </c>
      <c r="S43" s="148"/>
      <c r="T43" s="148"/>
      <c r="U43" s="154"/>
      <c r="V43" s="155"/>
      <c r="AA43" s="92"/>
      <c r="AB43" s="132"/>
    </row>
    <row r="44" spans="1:28" ht="20.100000000000001" customHeight="1">
      <c r="A44" s="220">
        <f t="shared" si="2"/>
        <v>913016</v>
      </c>
      <c r="B44" s="189" t="s">
        <v>264</v>
      </c>
      <c r="C44" s="188" t="s">
        <v>265</v>
      </c>
      <c r="D44" s="188" t="s">
        <v>266</v>
      </c>
      <c r="E44" s="188" t="s">
        <v>267</v>
      </c>
      <c r="F44" s="148"/>
      <c r="G44" s="188" t="s">
        <v>268</v>
      </c>
      <c r="H44" s="188" t="s">
        <v>269</v>
      </c>
      <c r="I44" s="188" t="s">
        <v>270</v>
      </c>
      <c r="J44" s="188" t="s">
        <v>271</v>
      </c>
      <c r="K44" s="188" t="s">
        <v>48</v>
      </c>
      <c r="L44" s="150">
        <v>100</v>
      </c>
      <c r="M44" s="202">
        <f>IF(A44="","",IF(S44="",IF(A44="","",VLOOKUP(K44,calendar_price_2013,MATCH(L44,Sheet2!$C$1:$P$1,0)+1,0)),S44)*L44)</f>
        <v>53</v>
      </c>
      <c r="N44" s="203">
        <f t="shared" si="1"/>
        <v>10.600000000000001</v>
      </c>
      <c r="O44" s="204">
        <f t="shared" si="0"/>
        <v>127.2</v>
      </c>
      <c r="P44" s="151">
        <v>41440</v>
      </c>
      <c r="Q44" s="152">
        <v>127.2</v>
      </c>
      <c r="R44" s="153">
        <f t="shared" si="3"/>
        <v>0</v>
      </c>
      <c r="S44" s="148"/>
      <c r="T44" s="148"/>
      <c r="U44" s="154">
        <v>41449</v>
      </c>
      <c r="V44" s="155"/>
      <c r="AA44" s="92"/>
      <c r="AB44" s="132"/>
    </row>
    <row r="45" spans="1:28" ht="20.100000000000001" customHeight="1">
      <c r="A45" s="219">
        <f t="shared" si="2"/>
        <v>913016</v>
      </c>
      <c r="B45" s="149"/>
      <c r="C45" s="148"/>
      <c r="D45" s="148"/>
      <c r="E45" s="148"/>
      <c r="F45" s="148"/>
      <c r="G45" s="148"/>
      <c r="H45" s="148"/>
      <c r="I45" s="148"/>
      <c r="J45" s="148"/>
      <c r="K45" s="188" t="s">
        <v>111</v>
      </c>
      <c r="L45" s="150">
        <v>100</v>
      </c>
      <c r="M45" s="202">
        <f>IF(A45="","",IF(S45="",IF(A45="","",VLOOKUP(K45,calendar_price_2013,MATCH(L45,Sheet2!$C$1:$P$1,0)+1,0)),S45)*L45)</f>
        <v>53</v>
      </c>
      <c r="N45" s="203">
        <f t="shared" si="1"/>
        <v>10.600000000000001</v>
      </c>
      <c r="O45" s="204" t="str">
        <f t="shared" si="0"/>
        <v/>
      </c>
      <c r="P45" s="151"/>
      <c r="Q45" s="152"/>
      <c r="R45" s="153" t="str">
        <f t="shared" si="3"/>
        <v/>
      </c>
      <c r="S45" s="148"/>
      <c r="T45" s="148"/>
      <c r="U45" s="154"/>
      <c r="V45" s="155"/>
      <c r="AA45" s="92"/>
      <c r="AB45" s="132"/>
    </row>
    <row r="46" spans="1:28" ht="20.100000000000001" customHeight="1">
      <c r="A46" s="220">
        <f t="shared" si="2"/>
        <v>913017</v>
      </c>
      <c r="B46" s="189" t="s">
        <v>272</v>
      </c>
      <c r="C46" s="188" t="s">
        <v>273</v>
      </c>
      <c r="D46" s="188" t="s">
        <v>274</v>
      </c>
      <c r="E46" s="188" t="s">
        <v>275</v>
      </c>
      <c r="F46" s="148"/>
      <c r="G46" s="188" t="s">
        <v>276</v>
      </c>
      <c r="H46" s="188" t="s">
        <v>277</v>
      </c>
      <c r="I46" s="188" t="s">
        <v>278</v>
      </c>
      <c r="J46" s="148"/>
      <c r="K46" s="188" t="s">
        <v>48</v>
      </c>
      <c r="L46" s="150">
        <v>100</v>
      </c>
      <c r="M46" s="202">
        <f>IF(A46="","",IF(S46="",IF(A46="","",VLOOKUP(K46,calendar_price_2013,MATCH(L46,Sheet2!$C$1:$P$1,0)+1,0)),S46)*L46)</f>
        <v>53</v>
      </c>
      <c r="N46" s="203">
        <f t="shared" si="1"/>
        <v>10.600000000000001</v>
      </c>
      <c r="O46" s="204">
        <f t="shared" si="0"/>
        <v>190.8</v>
      </c>
      <c r="P46" s="151">
        <v>41440</v>
      </c>
      <c r="Q46" s="152">
        <v>190.8</v>
      </c>
      <c r="R46" s="153">
        <f t="shared" si="3"/>
        <v>0</v>
      </c>
      <c r="S46" s="148"/>
      <c r="T46" s="148"/>
      <c r="U46" s="154"/>
      <c r="V46" s="155"/>
      <c r="AA46" s="92"/>
      <c r="AB46" s="132"/>
    </row>
    <row r="47" spans="1:28" ht="20.100000000000001" customHeight="1">
      <c r="A47" s="219">
        <f t="shared" si="2"/>
        <v>913017</v>
      </c>
      <c r="B47" s="149"/>
      <c r="C47" s="148"/>
      <c r="D47" s="148"/>
      <c r="E47" s="148"/>
      <c r="F47" s="148"/>
      <c r="G47" s="148"/>
      <c r="H47" s="148"/>
      <c r="I47" s="148"/>
      <c r="J47" s="148"/>
      <c r="K47" s="188" t="s">
        <v>113</v>
      </c>
      <c r="L47" s="150">
        <v>100</v>
      </c>
      <c r="M47" s="202">
        <f>IF(A47="","",IF(S47="",IF(A47="","",VLOOKUP(K47,calendar_price_2013,MATCH(L47,Sheet2!$C$1:$P$1,0)+1,0)),S47)*L47)</f>
        <v>53</v>
      </c>
      <c r="N47" s="203">
        <f t="shared" si="1"/>
        <v>10.600000000000001</v>
      </c>
      <c r="O47" s="204" t="str">
        <f t="shared" si="0"/>
        <v/>
      </c>
      <c r="P47" s="151"/>
      <c r="Q47" s="152"/>
      <c r="R47" s="153" t="str">
        <f t="shared" si="3"/>
        <v/>
      </c>
      <c r="S47" s="148"/>
      <c r="T47" s="148"/>
      <c r="U47" s="154"/>
      <c r="V47" s="155"/>
      <c r="AA47" s="92"/>
      <c r="AB47" s="132"/>
    </row>
    <row r="48" spans="1:28" ht="20.100000000000001" customHeight="1">
      <c r="A48" s="219">
        <f t="shared" si="2"/>
        <v>913017</v>
      </c>
      <c r="B48" s="149"/>
      <c r="C48" s="148"/>
      <c r="D48" s="148"/>
      <c r="E48" s="148"/>
      <c r="F48" s="148"/>
      <c r="G48" s="148"/>
      <c r="H48" s="148"/>
      <c r="I48" s="148"/>
      <c r="J48" s="148"/>
      <c r="K48" s="188" t="s">
        <v>112</v>
      </c>
      <c r="L48" s="150">
        <v>100</v>
      </c>
      <c r="M48" s="202">
        <f>IF(A48="","",IF(S48="",IF(A48="","",VLOOKUP(K48,calendar_price_2013,MATCH(L48,Sheet2!$C$1:$P$1,0)+1,0)),S48)*L48)</f>
        <v>53</v>
      </c>
      <c r="N48" s="203">
        <f t="shared" si="1"/>
        <v>10.600000000000001</v>
      </c>
      <c r="O48" s="204" t="str">
        <f t="shared" si="0"/>
        <v/>
      </c>
      <c r="P48" s="151"/>
      <c r="Q48" s="152"/>
      <c r="R48" s="153" t="str">
        <f t="shared" si="3"/>
        <v/>
      </c>
      <c r="S48" s="148"/>
      <c r="T48" s="148"/>
      <c r="U48" s="154"/>
      <c r="V48" s="155"/>
      <c r="AA48" s="92"/>
      <c r="AB48" s="132"/>
    </row>
    <row r="49" spans="1:28" ht="20.100000000000001" customHeight="1">
      <c r="A49" s="220">
        <f t="shared" si="2"/>
        <v>913018</v>
      </c>
      <c r="B49" s="189" t="s">
        <v>279</v>
      </c>
      <c r="C49" s="188" t="s">
        <v>280</v>
      </c>
      <c r="D49" s="188" t="s">
        <v>281</v>
      </c>
      <c r="E49" s="188" t="s">
        <v>282</v>
      </c>
      <c r="F49" s="188" t="s">
        <v>283</v>
      </c>
      <c r="G49" s="188" t="s">
        <v>284</v>
      </c>
      <c r="H49" s="188" t="s">
        <v>285</v>
      </c>
      <c r="I49" s="188" t="s">
        <v>286</v>
      </c>
      <c r="J49" s="188" t="s">
        <v>287</v>
      </c>
      <c r="K49" s="188" t="s">
        <v>48</v>
      </c>
      <c r="L49" s="150">
        <v>200</v>
      </c>
      <c r="M49" s="202">
        <f>IF(A49="","",IF(S49="",IF(A49="","",VLOOKUP(K49,calendar_price_2013,MATCH(L49,Sheet2!$C$1:$P$1,0)+1,0)),S49)*L49)</f>
        <v>106</v>
      </c>
      <c r="N49" s="203">
        <f t="shared" si="1"/>
        <v>21.200000000000003</v>
      </c>
      <c r="O49" s="204">
        <f t="shared" si="0"/>
        <v>127.2</v>
      </c>
      <c r="P49" s="151">
        <v>41440</v>
      </c>
      <c r="Q49" s="152">
        <v>127.2</v>
      </c>
      <c r="R49" s="153">
        <f t="shared" si="3"/>
        <v>0</v>
      </c>
      <c r="S49" s="148"/>
      <c r="T49" s="148"/>
      <c r="U49" s="154">
        <v>41451</v>
      </c>
      <c r="V49" s="155"/>
      <c r="AA49" s="92"/>
      <c r="AB49" s="132"/>
    </row>
    <row r="50" spans="1:28" ht="20.100000000000001" customHeight="1">
      <c r="A50" s="220">
        <f t="shared" si="2"/>
        <v>913019</v>
      </c>
      <c r="B50" s="189" t="s">
        <v>288</v>
      </c>
      <c r="C50" s="188" t="s">
        <v>289</v>
      </c>
      <c r="D50" s="188" t="s">
        <v>290</v>
      </c>
      <c r="E50" s="188" t="s">
        <v>291</v>
      </c>
      <c r="F50" s="148"/>
      <c r="G50" s="188" t="s">
        <v>292</v>
      </c>
      <c r="H50" s="188" t="s">
        <v>293</v>
      </c>
      <c r="I50" s="188" t="s">
        <v>294</v>
      </c>
      <c r="J50" s="148"/>
      <c r="K50" s="188" t="s">
        <v>31</v>
      </c>
      <c r="L50" s="150">
        <v>100</v>
      </c>
      <c r="M50" s="202">
        <f>IF(A50="","",IF(S50="",IF(A50="","",VLOOKUP(K50,calendar_price_2013,MATCH(L50,Sheet2!$C$1:$P$1,0)+1,0)),S50)*L50)</f>
        <v>61</v>
      </c>
      <c r="N50" s="203">
        <f t="shared" si="1"/>
        <v>12.200000000000001</v>
      </c>
      <c r="O50" s="204">
        <f t="shared" si="0"/>
        <v>366</v>
      </c>
      <c r="P50" s="151">
        <v>41440</v>
      </c>
      <c r="Q50" s="152">
        <v>366</v>
      </c>
      <c r="R50" s="153">
        <f t="shared" si="3"/>
        <v>0</v>
      </c>
      <c r="S50" s="148">
        <v>0.61</v>
      </c>
      <c r="T50" s="148"/>
      <c r="U50" s="154">
        <v>41451</v>
      </c>
      <c r="V50" s="155"/>
      <c r="AA50" s="92"/>
      <c r="AB50" s="132"/>
    </row>
    <row r="51" spans="1:28" ht="20.100000000000001" customHeight="1">
      <c r="A51" s="219">
        <f t="shared" si="2"/>
        <v>913019</v>
      </c>
      <c r="B51" s="149"/>
      <c r="C51" s="148"/>
      <c r="D51" s="148"/>
      <c r="E51" s="148"/>
      <c r="F51" s="148"/>
      <c r="G51" s="148"/>
      <c r="H51" s="148"/>
      <c r="I51" s="148"/>
      <c r="J51" s="148"/>
      <c r="K51" s="188" t="s">
        <v>96</v>
      </c>
      <c r="L51" s="150">
        <v>100</v>
      </c>
      <c r="M51" s="202">
        <f>IF(A51="","",IF(S51="",IF(A51="","",VLOOKUP(K51,calendar_price_2013,MATCH(L51,Sheet2!$C$1:$P$1,0)+1,0)),S51)*L51)</f>
        <v>61</v>
      </c>
      <c r="N51" s="203">
        <f t="shared" si="1"/>
        <v>12.200000000000001</v>
      </c>
      <c r="O51" s="204" t="str">
        <f t="shared" si="0"/>
        <v/>
      </c>
      <c r="P51" s="151"/>
      <c r="Q51" s="152"/>
      <c r="R51" s="153" t="str">
        <f t="shared" si="3"/>
        <v/>
      </c>
      <c r="S51" s="188">
        <v>0.61</v>
      </c>
      <c r="T51" s="148"/>
      <c r="U51" s="154"/>
      <c r="V51" s="155"/>
      <c r="AA51" s="92"/>
      <c r="AB51" s="132"/>
    </row>
    <row r="52" spans="1:28" ht="20.100000000000001" customHeight="1">
      <c r="A52" s="219">
        <f t="shared" si="2"/>
        <v>913019</v>
      </c>
      <c r="B52" s="149"/>
      <c r="C52" s="148"/>
      <c r="D52" s="148"/>
      <c r="E52" s="148"/>
      <c r="F52" s="148"/>
      <c r="G52" s="148"/>
      <c r="H52" s="148"/>
      <c r="I52" s="148"/>
      <c r="J52" s="148"/>
      <c r="K52" s="188" t="s">
        <v>37</v>
      </c>
      <c r="L52" s="150">
        <v>100</v>
      </c>
      <c r="M52" s="202">
        <f>IF(A52="","",IF(S52="",IF(A52="","",VLOOKUP(K52,calendar_price_2013,MATCH(L52,Sheet2!$C$1:$P$1,0)+1,0)),S52)*L52)</f>
        <v>61</v>
      </c>
      <c r="N52" s="203">
        <f t="shared" si="1"/>
        <v>12.200000000000001</v>
      </c>
      <c r="O52" s="204" t="str">
        <f t="shared" si="0"/>
        <v/>
      </c>
      <c r="P52" s="151"/>
      <c r="Q52" s="152"/>
      <c r="R52" s="153" t="str">
        <f t="shared" si="3"/>
        <v/>
      </c>
      <c r="S52" s="188">
        <v>0.61</v>
      </c>
      <c r="T52" s="148"/>
      <c r="U52" s="154"/>
      <c r="V52" s="155"/>
      <c r="AA52" s="92"/>
      <c r="AB52" s="132"/>
    </row>
    <row r="53" spans="1:28" ht="20.100000000000001" customHeight="1">
      <c r="A53" s="219">
        <f t="shared" si="2"/>
        <v>913019</v>
      </c>
      <c r="B53" s="149"/>
      <c r="C53" s="148"/>
      <c r="D53" s="148"/>
      <c r="E53" s="148"/>
      <c r="F53" s="148"/>
      <c r="G53" s="148"/>
      <c r="H53" s="148"/>
      <c r="I53" s="148"/>
      <c r="J53" s="148"/>
      <c r="K53" s="188" t="s">
        <v>33</v>
      </c>
      <c r="L53" s="150">
        <v>100</v>
      </c>
      <c r="M53" s="202">
        <f>IF(A53="","",IF(S53="",IF(A53="","",VLOOKUP(K53,calendar_price_2013,MATCH(L53,Sheet2!$C$1:$P$1,0)+1,0)),S53)*L53)</f>
        <v>61</v>
      </c>
      <c r="N53" s="203">
        <f t="shared" si="1"/>
        <v>12.200000000000001</v>
      </c>
      <c r="O53" s="204" t="str">
        <f t="shared" si="0"/>
        <v/>
      </c>
      <c r="P53" s="151"/>
      <c r="Q53" s="152"/>
      <c r="R53" s="153" t="str">
        <f t="shared" si="3"/>
        <v/>
      </c>
      <c r="S53" s="188">
        <v>0.61</v>
      </c>
      <c r="T53" s="148"/>
      <c r="U53" s="154"/>
      <c r="V53" s="155"/>
      <c r="AA53" s="92"/>
      <c r="AB53" s="132"/>
    </row>
    <row r="54" spans="1:28" ht="20.100000000000001" customHeight="1">
      <c r="A54" s="219">
        <f t="shared" si="2"/>
        <v>913019</v>
      </c>
      <c r="B54" s="149"/>
      <c r="C54" s="148"/>
      <c r="D54" s="148"/>
      <c r="E54" s="148"/>
      <c r="F54" s="148"/>
      <c r="G54" s="148"/>
      <c r="H54" s="148"/>
      <c r="I54" s="148"/>
      <c r="J54" s="148"/>
      <c r="K54" s="188" t="s">
        <v>35</v>
      </c>
      <c r="L54" s="150">
        <v>100</v>
      </c>
      <c r="M54" s="202">
        <f>IF(A54="","",IF(S54="",IF(A54="","",VLOOKUP(K54,calendar_price_2013,MATCH(L54,Sheet2!$C$1:$P$1,0)+1,0)),S54)*L54)</f>
        <v>61</v>
      </c>
      <c r="N54" s="203">
        <f t="shared" si="1"/>
        <v>12.200000000000001</v>
      </c>
      <c r="O54" s="204" t="str">
        <f t="shared" si="0"/>
        <v/>
      </c>
      <c r="P54" s="151"/>
      <c r="Q54" s="152"/>
      <c r="R54" s="153" t="str">
        <f t="shared" si="3"/>
        <v/>
      </c>
      <c r="S54" s="188">
        <v>0.61</v>
      </c>
      <c r="T54" s="148"/>
      <c r="U54" s="154"/>
      <c r="V54" s="155"/>
      <c r="AA54" s="92"/>
      <c r="AB54" s="132"/>
    </row>
    <row r="55" spans="1:28" ht="20.100000000000001" customHeight="1">
      <c r="A55" s="220">
        <f t="shared" si="2"/>
        <v>913020</v>
      </c>
      <c r="B55" s="189" t="s">
        <v>295</v>
      </c>
      <c r="C55" s="188" t="s">
        <v>296</v>
      </c>
      <c r="D55" s="188" t="s">
        <v>297</v>
      </c>
      <c r="E55" s="188" t="s">
        <v>298</v>
      </c>
      <c r="F55" s="148"/>
      <c r="G55" s="188" t="s">
        <v>299</v>
      </c>
      <c r="H55" s="188" t="s">
        <v>300</v>
      </c>
      <c r="I55" s="188" t="s">
        <v>301</v>
      </c>
      <c r="J55" s="148"/>
      <c r="K55" s="188" t="s">
        <v>129</v>
      </c>
      <c r="L55" s="150">
        <v>300</v>
      </c>
      <c r="M55" s="202">
        <f>IF(A55="","",IF(S55="",IF(A55="","",VLOOKUP(K55,calendar_price_2013,MATCH(L55,Sheet2!$C$1:$P$1,0)+1,0)),S55)*L55)</f>
        <v>204.00000000000003</v>
      </c>
      <c r="N55" s="203">
        <f t="shared" si="1"/>
        <v>40.800000000000011</v>
      </c>
      <c r="O55" s="204">
        <f t="shared" si="0"/>
        <v>489.60000000000008</v>
      </c>
      <c r="P55" s="151">
        <v>41440</v>
      </c>
      <c r="Q55" s="152">
        <v>0</v>
      </c>
      <c r="R55" s="153">
        <f t="shared" si="3"/>
        <v>489.60000000000008</v>
      </c>
      <c r="S55" s="148">
        <v>0.68</v>
      </c>
      <c r="T55" s="148"/>
      <c r="U55" s="154"/>
      <c r="V55" s="155"/>
      <c r="AA55" s="92"/>
      <c r="AB55" s="132"/>
    </row>
    <row r="56" spans="1:28" ht="20.100000000000001" customHeight="1">
      <c r="A56" s="219">
        <f t="shared" si="2"/>
        <v>913020</v>
      </c>
      <c r="B56" s="149"/>
      <c r="C56" s="148"/>
      <c r="D56" s="148"/>
      <c r="E56" s="148"/>
      <c r="F56" s="148"/>
      <c r="G56" s="148"/>
      <c r="H56" s="148"/>
      <c r="I56" s="148"/>
      <c r="J56" s="148"/>
      <c r="K56" s="188" t="s">
        <v>302</v>
      </c>
      <c r="L56" s="150">
        <v>300</v>
      </c>
      <c r="M56" s="202">
        <f>IF(A56="","",IF(S56="",IF(A56="","",VLOOKUP(K56,calendar_price_2013,MATCH(L56,Sheet2!$C$1:$P$1,0)+1,0)),S56)*L56)</f>
        <v>204.00000000000003</v>
      </c>
      <c r="N56" s="203">
        <f t="shared" si="1"/>
        <v>40.800000000000011</v>
      </c>
      <c r="O56" s="204" t="str">
        <f t="shared" si="0"/>
        <v/>
      </c>
      <c r="P56" s="151"/>
      <c r="Q56" s="152"/>
      <c r="R56" s="153" t="str">
        <f t="shared" si="3"/>
        <v/>
      </c>
      <c r="S56" s="148">
        <v>0.68</v>
      </c>
      <c r="T56" s="148"/>
      <c r="U56" s="154"/>
      <c r="V56" s="155"/>
      <c r="AA56" s="92"/>
      <c r="AB56" s="132"/>
    </row>
    <row r="57" spans="1:28" ht="20.100000000000001" customHeight="1">
      <c r="A57" s="220">
        <f t="shared" si="2"/>
        <v>913021</v>
      </c>
      <c r="B57" s="189" t="s">
        <v>309</v>
      </c>
      <c r="C57" s="188" t="s">
        <v>310</v>
      </c>
      <c r="D57" s="188" t="s">
        <v>311</v>
      </c>
      <c r="E57" s="148"/>
      <c r="F57" s="148"/>
      <c r="G57" s="188" t="s">
        <v>312</v>
      </c>
      <c r="H57" s="188" t="s">
        <v>313</v>
      </c>
      <c r="I57" s="188" t="s">
        <v>455</v>
      </c>
      <c r="J57" s="188" t="s">
        <v>314</v>
      </c>
      <c r="K57" s="188" t="s">
        <v>48</v>
      </c>
      <c r="L57" s="150">
        <v>200</v>
      </c>
      <c r="M57" s="202">
        <f>IF(A57="","",IF(S57="",IF(A57="","",VLOOKUP(K57,calendar_price_2013,MATCH(L57,Sheet2!$C$1:$P$1,0)+1,0)),S57)*L57)</f>
        <v>98</v>
      </c>
      <c r="N57" s="203">
        <f t="shared" si="1"/>
        <v>19.600000000000001</v>
      </c>
      <c r="O57" s="204">
        <f t="shared" si="0"/>
        <v>294</v>
      </c>
      <c r="P57" s="151">
        <v>41440</v>
      </c>
      <c r="Q57" s="152">
        <v>294</v>
      </c>
      <c r="R57" s="153">
        <f t="shared" si="3"/>
        <v>0</v>
      </c>
      <c r="S57" s="148">
        <v>0.49</v>
      </c>
      <c r="T57" s="148"/>
      <c r="U57" s="154"/>
      <c r="V57" s="155"/>
      <c r="AA57" s="92"/>
      <c r="AB57" s="132"/>
    </row>
    <row r="58" spans="1:28" ht="20.100000000000001" customHeight="1">
      <c r="A58" s="219">
        <f t="shared" si="2"/>
        <v>913021</v>
      </c>
      <c r="B58" s="149"/>
      <c r="C58" s="148"/>
      <c r="D58" s="148"/>
      <c r="E58" s="148"/>
      <c r="F58" s="148"/>
      <c r="G58" s="148"/>
      <c r="H58" s="148"/>
      <c r="I58" s="148"/>
      <c r="J58" s="148"/>
      <c r="K58" s="188" t="s">
        <v>111</v>
      </c>
      <c r="L58" s="150">
        <v>200</v>
      </c>
      <c r="M58" s="202">
        <f>IF(A58="","",IF(S58="",IF(A58="","",VLOOKUP(K58,calendar_price_2013,MATCH(L58,Sheet2!$C$1:$P$1,0)+1,0)),S58)*L58)</f>
        <v>98</v>
      </c>
      <c r="N58" s="203">
        <f t="shared" si="1"/>
        <v>19.600000000000001</v>
      </c>
      <c r="O58" s="204" t="str">
        <f t="shared" si="0"/>
        <v/>
      </c>
      <c r="P58" s="151"/>
      <c r="Q58" s="152"/>
      <c r="R58" s="153" t="str">
        <f t="shared" si="3"/>
        <v/>
      </c>
      <c r="S58" s="148">
        <v>0.49</v>
      </c>
      <c r="T58" s="148"/>
      <c r="U58" s="154"/>
      <c r="V58" s="155"/>
      <c r="AA58" s="92"/>
      <c r="AB58" s="132"/>
    </row>
    <row r="59" spans="1:28" ht="20.100000000000001" customHeight="1">
      <c r="A59" s="219">
        <f t="shared" si="2"/>
        <v>913021</v>
      </c>
      <c r="B59" s="149"/>
      <c r="C59" s="148"/>
      <c r="D59" s="148"/>
      <c r="E59" s="148"/>
      <c r="F59" s="148"/>
      <c r="G59" s="148"/>
      <c r="H59" s="148"/>
      <c r="I59" s="148"/>
      <c r="J59" s="148"/>
      <c r="K59" s="188" t="s">
        <v>47</v>
      </c>
      <c r="L59" s="150">
        <v>100</v>
      </c>
      <c r="M59" s="202">
        <f>IF(A59="","",IF(S59="",IF(A59="","",VLOOKUP(K59,calendar_price_2013,MATCH(L59,Sheet2!$C$1:$P$1,0)+1,0)),S59)*L59)</f>
        <v>49</v>
      </c>
      <c r="N59" s="203">
        <f t="shared" si="1"/>
        <v>9.8000000000000007</v>
      </c>
      <c r="O59" s="204" t="str">
        <f t="shared" si="0"/>
        <v/>
      </c>
      <c r="P59" s="151"/>
      <c r="Q59" s="152"/>
      <c r="R59" s="153" t="str">
        <f t="shared" si="3"/>
        <v/>
      </c>
      <c r="S59" s="148">
        <v>0.49</v>
      </c>
      <c r="T59" s="148"/>
      <c r="U59" s="154"/>
      <c r="V59" s="155"/>
      <c r="AA59" s="92"/>
      <c r="AB59" s="132"/>
    </row>
    <row r="60" spans="1:28" ht="20.100000000000001" customHeight="1">
      <c r="A60" s="219">
        <f t="shared" si="2"/>
        <v>913022</v>
      </c>
      <c r="B60" s="189" t="s">
        <v>315</v>
      </c>
      <c r="C60" s="188" t="s">
        <v>316</v>
      </c>
      <c r="D60" s="188" t="s">
        <v>317</v>
      </c>
      <c r="E60" s="188" t="s">
        <v>318</v>
      </c>
      <c r="F60" s="148"/>
      <c r="G60" s="188" t="s">
        <v>319</v>
      </c>
      <c r="H60" s="188" t="s">
        <v>320</v>
      </c>
      <c r="I60" s="188" t="s">
        <v>321</v>
      </c>
      <c r="J60" s="188" t="s">
        <v>322</v>
      </c>
      <c r="K60" s="188" t="s">
        <v>111</v>
      </c>
      <c r="L60" s="150">
        <v>100</v>
      </c>
      <c r="M60" s="202">
        <f>IF(A60="","",IF(S60="",IF(A60="","",VLOOKUP(K60,calendar_price_2013,MATCH(L60,Sheet2!$C$1:$P$1,0)+1,0)),S60)*L60)</f>
        <v>49</v>
      </c>
      <c r="N60" s="203">
        <f t="shared" si="1"/>
        <v>9.8000000000000007</v>
      </c>
      <c r="O60" s="204">
        <f t="shared" si="0"/>
        <v>294</v>
      </c>
      <c r="P60" s="151">
        <v>41440</v>
      </c>
      <c r="Q60" s="152">
        <v>0</v>
      </c>
      <c r="R60" s="153">
        <f t="shared" si="3"/>
        <v>294</v>
      </c>
      <c r="S60" s="148">
        <v>0.49</v>
      </c>
      <c r="T60" s="148"/>
      <c r="U60" s="154"/>
      <c r="V60" s="155"/>
      <c r="AA60" s="92"/>
      <c r="AB60" s="132"/>
    </row>
    <row r="61" spans="1:28" ht="20.100000000000001" customHeight="1">
      <c r="A61" s="219">
        <f t="shared" si="2"/>
        <v>913022</v>
      </c>
      <c r="B61" s="149"/>
      <c r="C61" s="148"/>
      <c r="D61" s="148"/>
      <c r="E61" s="148"/>
      <c r="F61" s="148"/>
      <c r="G61" s="148"/>
      <c r="H61" s="148"/>
      <c r="I61" s="148"/>
      <c r="J61" s="148"/>
      <c r="K61" s="188" t="s">
        <v>47</v>
      </c>
      <c r="L61" s="150">
        <v>100</v>
      </c>
      <c r="M61" s="202">
        <f>IF(A61="","",IF(S61="",IF(A61="","",VLOOKUP(K61,calendar_price_2013,MATCH(L61,Sheet2!$C$1:$P$1,0)+1,0)),S61)*L61)</f>
        <v>49</v>
      </c>
      <c r="N61" s="203">
        <f t="shared" si="1"/>
        <v>9.8000000000000007</v>
      </c>
      <c r="O61" s="204" t="str">
        <f t="shared" si="0"/>
        <v/>
      </c>
      <c r="P61" s="151"/>
      <c r="Q61" s="152"/>
      <c r="R61" s="153" t="str">
        <f t="shared" si="3"/>
        <v/>
      </c>
      <c r="S61" s="148">
        <v>0.49</v>
      </c>
      <c r="T61" s="148"/>
      <c r="U61" s="154"/>
      <c r="V61" s="155"/>
      <c r="AA61" s="92"/>
      <c r="AB61" s="132"/>
    </row>
    <row r="62" spans="1:28" ht="20.100000000000001" customHeight="1">
      <c r="A62" s="219">
        <f t="shared" si="2"/>
        <v>913022</v>
      </c>
      <c r="B62" s="149"/>
      <c r="C62" s="148"/>
      <c r="D62" s="148"/>
      <c r="E62" s="148"/>
      <c r="F62" s="148"/>
      <c r="G62" s="148"/>
      <c r="H62" s="148"/>
      <c r="I62" s="148"/>
      <c r="J62" s="148"/>
      <c r="K62" s="188" t="s">
        <v>133</v>
      </c>
      <c r="L62" s="150">
        <v>100</v>
      </c>
      <c r="M62" s="202">
        <f>IF(A62="","",IF(S62="",IF(A62="","",VLOOKUP(K62,calendar_price_2013,MATCH(L62,Sheet2!$C$1:$P$1,0)+1,0)),S62)*L62)</f>
        <v>49</v>
      </c>
      <c r="N62" s="203">
        <f t="shared" si="1"/>
        <v>9.8000000000000007</v>
      </c>
      <c r="O62" s="204" t="str">
        <f t="shared" si="0"/>
        <v/>
      </c>
      <c r="P62" s="151"/>
      <c r="Q62" s="152"/>
      <c r="R62" s="153" t="str">
        <f t="shared" si="3"/>
        <v/>
      </c>
      <c r="S62" s="148">
        <v>0.49</v>
      </c>
      <c r="T62" s="148"/>
      <c r="U62" s="154"/>
      <c r="V62" s="155"/>
      <c r="AA62" s="92"/>
      <c r="AB62" s="132"/>
    </row>
    <row r="63" spans="1:28" ht="20.100000000000001" customHeight="1">
      <c r="A63" s="219">
        <f t="shared" si="2"/>
        <v>913022</v>
      </c>
      <c r="B63" s="149"/>
      <c r="C63" s="148"/>
      <c r="D63" s="148"/>
      <c r="E63" s="148"/>
      <c r="F63" s="148"/>
      <c r="G63" s="148"/>
      <c r="H63" s="148"/>
      <c r="I63" s="148"/>
      <c r="J63" s="148"/>
      <c r="K63" s="188" t="s">
        <v>48</v>
      </c>
      <c r="L63" s="150">
        <v>100</v>
      </c>
      <c r="M63" s="202">
        <f>IF(A63="","",IF(S63="",IF(A63="","",VLOOKUP(K63,calendar_price_2013,MATCH(L63,Sheet2!$C$1:$P$1,0)+1,0)),S63)*L63)</f>
        <v>49</v>
      </c>
      <c r="N63" s="203">
        <f t="shared" si="1"/>
        <v>9.8000000000000007</v>
      </c>
      <c r="O63" s="204" t="str">
        <f t="shared" si="0"/>
        <v/>
      </c>
      <c r="P63" s="151"/>
      <c r="Q63" s="152"/>
      <c r="R63" s="153" t="str">
        <f t="shared" si="3"/>
        <v/>
      </c>
      <c r="S63" s="148">
        <v>0.49</v>
      </c>
      <c r="T63" s="148"/>
      <c r="U63" s="154"/>
      <c r="V63" s="155"/>
      <c r="AA63" s="92"/>
      <c r="AB63" s="132"/>
    </row>
    <row r="64" spans="1:28" ht="20.100000000000001" customHeight="1">
      <c r="A64" s="219">
        <f t="shared" si="2"/>
        <v>913022</v>
      </c>
      <c r="B64" s="149"/>
      <c r="C64" s="148"/>
      <c r="D64" s="148"/>
      <c r="E64" s="148"/>
      <c r="F64" s="148"/>
      <c r="G64" s="148"/>
      <c r="H64" s="148"/>
      <c r="I64" s="148"/>
      <c r="J64" s="148"/>
      <c r="K64" s="188" t="s">
        <v>135</v>
      </c>
      <c r="L64" s="150">
        <v>100</v>
      </c>
      <c r="M64" s="202">
        <f>IF(A64="","",IF(S64="",IF(A64="","",VLOOKUP(K64,calendar_price_2013,MATCH(L64,Sheet2!$C$1:$P$1,0)+1,0)),S64)*L64)</f>
        <v>49</v>
      </c>
      <c r="N64" s="203">
        <f t="shared" si="1"/>
        <v>9.8000000000000007</v>
      </c>
      <c r="O64" s="204" t="str">
        <f t="shared" si="0"/>
        <v/>
      </c>
      <c r="P64" s="151"/>
      <c r="Q64" s="152"/>
      <c r="R64" s="153" t="str">
        <f t="shared" si="3"/>
        <v/>
      </c>
      <c r="S64" s="148">
        <v>0.49</v>
      </c>
      <c r="T64" s="148"/>
      <c r="U64" s="154"/>
      <c r="V64" s="155"/>
      <c r="AA64" s="92"/>
      <c r="AB64" s="132"/>
    </row>
    <row r="65" spans="1:28" ht="20.100000000000001" customHeight="1">
      <c r="A65" s="219">
        <f t="shared" si="2"/>
        <v>913023</v>
      </c>
      <c r="B65" s="189" t="s">
        <v>330</v>
      </c>
      <c r="C65" s="188" t="s">
        <v>323</v>
      </c>
      <c r="D65" s="188" t="s">
        <v>324</v>
      </c>
      <c r="E65" s="188" t="s">
        <v>325</v>
      </c>
      <c r="F65" s="148"/>
      <c r="G65" s="188" t="s">
        <v>326</v>
      </c>
      <c r="H65" s="188" t="s">
        <v>327</v>
      </c>
      <c r="I65" s="188" t="s">
        <v>328</v>
      </c>
      <c r="J65" s="188" t="s">
        <v>329</v>
      </c>
      <c r="K65" s="188" t="s">
        <v>45</v>
      </c>
      <c r="L65" s="150">
        <v>100</v>
      </c>
      <c r="M65" s="202">
        <f>IF(A65="","",IF(S65="",IF(A65="","",VLOOKUP(K65,calendar_price_2013,MATCH(L65,Sheet2!$C$1:$P$1,0)+1,0)),S65)*L65)</f>
        <v>53</v>
      </c>
      <c r="N65" s="203">
        <f t="shared" si="1"/>
        <v>10.600000000000001</v>
      </c>
      <c r="O65" s="204">
        <f t="shared" si="0"/>
        <v>190.8</v>
      </c>
      <c r="P65" s="151">
        <v>41440</v>
      </c>
      <c r="Q65" s="152">
        <v>190.8</v>
      </c>
      <c r="R65" s="153">
        <f t="shared" si="3"/>
        <v>0</v>
      </c>
      <c r="S65" s="148"/>
      <c r="T65" s="148"/>
      <c r="U65" s="154">
        <v>41447</v>
      </c>
      <c r="V65" s="155"/>
      <c r="AA65" s="92"/>
      <c r="AB65" s="132"/>
    </row>
    <row r="66" spans="1:28" ht="20.100000000000001" customHeight="1">
      <c r="A66" s="219">
        <f t="shared" si="2"/>
        <v>913023</v>
      </c>
      <c r="B66" s="149"/>
      <c r="C66" s="148"/>
      <c r="D66" s="148"/>
      <c r="E66" s="148"/>
      <c r="F66" s="148"/>
      <c r="G66" s="148"/>
      <c r="H66" s="148"/>
      <c r="I66" s="148"/>
      <c r="J66" s="148"/>
      <c r="K66" s="188" t="s">
        <v>112</v>
      </c>
      <c r="L66" s="150">
        <v>100</v>
      </c>
      <c r="M66" s="202">
        <f>IF(A66="","",IF(S66="",IF(A66="","",VLOOKUP(K66,calendar_price_2013,MATCH(L66,Sheet2!$C$1:$P$1,0)+1,0)),S66)*L66)</f>
        <v>53</v>
      </c>
      <c r="N66" s="203">
        <f t="shared" si="1"/>
        <v>10.600000000000001</v>
      </c>
      <c r="O66" s="204" t="str">
        <f t="shared" ref="O66:O129" si="4">IF(H66="","",SUMIF(A66:A10406,A66,M66:N10406)+SUMIF(A66:A10406,A66,N66:N10406))</f>
        <v/>
      </c>
      <c r="P66" s="151"/>
      <c r="Q66" s="152"/>
      <c r="R66" s="153" t="str">
        <f t="shared" si="3"/>
        <v/>
      </c>
      <c r="S66" s="148"/>
      <c r="T66" s="148"/>
      <c r="U66" s="154"/>
      <c r="V66" s="155"/>
      <c r="AA66" s="92"/>
      <c r="AB66" s="132"/>
    </row>
    <row r="67" spans="1:28" ht="20.100000000000001" customHeight="1">
      <c r="A67" s="219">
        <f t="shared" si="2"/>
        <v>913023</v>
      </c>
      <c r="B67" s="149"/>
      <c r="C67" s="148"/>
      <c r="D67" s="148"/>
      <c r="E67" s="148"/>
      <c r="F67" s="148"/>
      <c r="G67" s="148"/>
      <c r="H67" s="148"/>
      <c r="I67" s="148"/>
      <c r="J67" s="148"/>
      <c r="K67" s="188" t="s">
        <v>48</v>
      </c>
      <c r="L67" s="150">
        <v>100</v>
      </c>
      <c r="M67" s="202">
        <f>IF(A67="","",IF(S67="",IF(A67="","",VLOOKUP(K67,calendar_price_2013,MATCH(L67,Sheet2!$C$1:$P$1,0)+1,0)),S67)*L67)</f>
        <v>53</v>
      </c>
      <c r="N67" s="203">
        <f t="shared" ref="N67:N130" si="5">IF(A67="","",IF(T67=1,0,M67*0.2))</f>
        <v>10.600000000000001</v>
      </c>
      <c r="O67" s="204" t="str">
        <f t="shared" si="4"/>
        <v/>
      </c>
      <c r="P67" s="151"/>
      <c r="Q67" s="152"/>
      <c r="R67" s="153" t="str">
        <f t="shared" si="3"/>
        <v/>
      </c>
      <c r="S67" s="148"/>
      <c r="T67" s="148"/>
      <c r="U67" s="154"/>
      <c r="V67" s="155"/>
      <c r="AA67" s="92"/>
      <c r="AB67" s="132"/>
    </row>
    <row r="68" spans="1:28" ht="20.100000000000001" customHeight="1">
      <c r="A68" s="219">
        <f t="shared" ref="A68:A131" si="6">IF(K68="","",IF(B68="",A67,A67+1))</f>
        <v>913024</v>
      </c>
      <c r="B68" s="189" t="s">
        <v>331</v>
      </c>
      <c r="C68" s="188" t="s">
        <v>332</v>
      </c>
      <c r="D68" s="188" t="s">
        <v>333</v>
      </c>
      <c r="E68" s="188" t="s">
        <v>334</v>
      </c>
      <c r="F68" s="148"/>
      <c r="G68" s="188" t="s">
        <v>184</v>
      </c>
      <c r="H68" s="188" t="s">
        <v>335</v>
      </c>
      <c r="I68" s="188" t="s">
        <v>336</v>
      </c>
      <c r="J68" s="188" t="s">
        <v>337</v>
      </c>
      <c r="K68" s="188" t="s">
        <v>133</v>
      </c>
      <c r="L68" s="150">
        <v>100</v>
      </c>
      <c r="M68" s="202">
        <f>IF(A68="","",IF(S68="",IF(A68="","",VLOOKUP(K68,calendar_price_2013,MATCH(L68,Sheet2!$C$1:$P$1,0)+1,0)),S68)*L68)</f>
        <v>49</v>
      </c>
      <c r="N68" s="203">
        <f t="shared" si="5"/>
        <v>9.8000000000000007</v>
      </c>
      <c r="O68" s="204">
        <f t="shared" si="4"/>
        <v>294</v>
      </c>
      <c r="P68" s="151">
        <v>41440</v>
      </c>
      <c r="Q68" s="152">
        <v>294</v>
      </c>
      <c r="R68" s="153">
        <f t="shared" si="3"/>
        <v>0</v>
      </c>
      <c r="S68" s="188">
        <v>0.49</v>
      </c>
      <c r="T68" s="148"/>
      <c r="U68" s="154">
        <v>41453</v>
      </c>
      <c r="V68" s="155"/>
      <c r="AA68" s="92"/>
      <c r="AB68" s="132"/>
    </row>
    <row r="69" spans="1:28" ht="20.100000000000001" customHeight="1">
      <c r="A69" s="219">
        <f t="shared" si="6"/>
        <v>913024</v>
      </c>
      <c r="B69" s="149"/>
      <c r="C69" s="148"/>
      <c r="D69" s="148"/>
      <c r="E69" s="148"/>
      <c r="F69" s="148"/>
      <c r="G69" s="148"/>
      <c r="H69" s="148"/>
      <c r="I69" s="148"/>
      <c r="J69" s="148"/>
      <c r="K69" s="188" t="s">
        <v>166</v>
      </c>
      <c r="L69" s="150">
        <v>100</v>
      </c>
      <c r="M69" s="202">
        <f>IF(A69="","",IF(S69="",IF(A69="","",VLOOKUP(K69,calendar_price_2013,MATCH(L69,Sheet2!$C$1:$P$1,0)+1,0)),S69)*L69)</f>
        <v>49</v>
      </c>
      <c r="N69" s="203">
        <f t="shared" si="5"/>
        <v>9.8000000000000007</v>
      </c>
      <c r="O69" s="204" t="str">
        <f t="shared" si="4"/>
        <v/>
      </c>
      <c r="P69" s="151"/>
      <c r="Q69" s="152"/>
      <c r="R69" s="153" t="str">
        <f t="shared" si="3"/>
        <v/>
      </c>
      <c r="S69" s="188">
        <v>0.49</v>
      </c>
      <c r="T69" s="148"/>
      <c r="U69" s="154"/>
      <c r="V69" s="155"/>
      <c r="AA69" s="92"/>
      <c r="AB69" s="132"/>
    </row>
    <row r="70" spans="1:28" ht="20.100000000000001" customHeight="1">
      <c r="A70" s="219">
        <f t="shared" si="6"/>
        <v>913024</v>
      </c>
      <c r="B70" s="149"/>
      <c r="C70" s="148"/>
      <c r="D70" s="148"/>
      <c r="E70" s="148"/>
      <c r="F70" s="148"/>
      <c r="G70" s="148"/>
      <c r="H70" s="148"/>
      <c r="I70" s="148"/>
      <c r="J70" s="148"/>
      <c r="K70" s="188" t="s">
        <v>165</v>
      </c>
      <c r="L70" s="150">
        <v>100</v>
      </c>
      <c r="M70" s="202">
        <f>IF(A70="","",IF(S70="",IF(A70="","",VLOOKUP(K70,calendar_price_2013,MATCH(L70,Sheet2!$C$1:$P$1,0)+1,0)),S70)*L70)</f>
        <v>49</v>
      </c>
      <c r="N70" s="203">
        <f t="shared" si="5"/>
        <v>9.8000000000000007</v>
      </c>
      <c r="O70" s="204" t="str">
        <f t="shared" si="4"/>
        <v/>
      </c>
      <c r="P70" s="151"/>
      <c r="Q70" s="152"/>
      <c r="R70" s="153" t="str">
        <f t="shared" si="3"/>
        <v/>
      </c>
      <c r="S70" s="188">
        <v>0.49</v>
      </c>
      <c r="T70" s="148"/>
      <c r="U70" s="154"/>
      <c r="V70" s="155"/>
      <c r="AA70" s="92"/>
      <c r="AB70" s="132"/>
    </row>
    <row r="71" spans="1:28" ht="20.100000000000001" customHeight="1">
      <c r="A71" s="219">
        <f t="shared" si="6"/>
        <v>913024</v>
      </c>
      <c r="B71" s="149"/>
      <c r="C71" s="148"/>
      <c r="D71" s="148"/>
      <c r="E71" s="148"/>
      <c r="F71" s="148"/>
      <c r="G71" s="148"/>
      <c r="H71" s="148"/>
      <c r="I71" s="148"/>
      <c r="J71" s="148"/>
      <c r="K71" s="188" t="s">
        <v>114</v>
      </c>
      <c r="L71" s="150">
        <v>100</v>
      </c>
      <c r="M71" s="202">
        <f>IF(A71="","",IF(S71="",IF(A71="","",VLOOKUP(K71,calendar_price_2013,MATCH(L71,Sheet2!$C$1:$P$1,0)+1,0)),S71)*L71)</f>
        <v>49</v>
      </c>
      <c r="N71" s="203">
        <f t="shared" si="5"/>
        <v>9.8000000000000007</v>
      </c>
      <c r="O71" s="204" t="str">
        <f t="shared" si="4"/>
        <v/>
      </c>
      <c r="P71" s="151"/>
      <c r="Q71" s="152"/>
      <c r="R71" s="153" t="str">
        <f t="shared" si="3"/>
        <v/>
      </c>
      <c r="S71" s="188">
        <v>0.49</v>
      </c>
      <c r="T71" s="148"/>
      <c r="U71" s="154"/>
      <c r="V71" s="155"/>
      <c r="AA71" s="92"/>
      <c r="AB71" s="132"/>
    </row>
    <row r="72" spans="1:28" ht="20.100000000000001" customHeight="1">
      <c r="A72" s="219">
        <f t="shared" si="6"/>
        <v>913024</v>
      </c>
      <c r="B72" s="149"/>
      <c r="C72" s="148"/>
      <c r="D72" s="148"/>
      <c r="E72" s="148"/>
      <c r="F72" s="148"/>
      <c r="G72" s="148"/>
      <c r="H72" s="148"/>
      <c r="I72" s="148"/>
      <c r="J72" s="148"/>
      <c r="K72" s="188" t="s">
        <v>157</v>
      </c>
      <c r="L72" s="150">
        <v>100</v>
      </c>
      <c r="M72" s="202">
        <f>IF(A72="","",IF(S72="",IF(A72="","",VLOOKUP(K72,calendar_price_2013,MATCH(L72,Sheet2!$C$1:$P$1,0)+1,0)),S72)*L72)</f>
        <v>49</v>
      </c>
      <c r="N72" s="203">
        <f t="shared" si="5"/>
        <v>9.8000000000000007</v>
      </c>
      <c r="O72" s="204" t="str">
        <f t="shared" si="4"/>
        <v/>
      </c>
      <c r="P72" s="151"/>
      <c r="Q72" s="152"/>
      <c r="R72" s="153" t="str">
        <f t="shared" si="3"/>
        <v/>
      </c>
      <c r="S72" s="188">
        <v>0.49</v>
      </c>
      <c r="T72" s="148"/>
      <c r="U72" s="154"/>
      <c r="V72" s="155"/>
      <c r="AA72" s="92"/>
      <c r="AB72" s="132"/>
    </row>
    <row r="73" spans="1:28" ht="20.100000000000001" customHeight="1">
      <c r="A73" s="219">
        <f t="shared" si="6"/>
        <v>913025</v>
      </c>
      <c r="B73" s="189" t="s">
        <v>338</v>
      </c>
      <c r="C73" s="188" t="s">
        <v>339</v>
      </c>
      <c r="D73" s="188" t="s">
        <v>340</v>
      </c>
      <c r="E73" s="188" t="s">
        <v>341</v>
      </c>
      <c r="F73" s="148"/>
      <c r="G73" s="188" t="s">
        <v>342</v>
      </c>
      <c r="H73" s="188" t="s">
        <v>343</v>
      </c>
      <c r="I73" s="188" t="s">
        <v>344</v>
      </c>
      <c r="J73" s="188" t="s">
        <v>345</v>
      </c>
      <c r="K73" s="188" t="s">
        <v>48</v>
      </c>
      <c r="L73" s="150">
        <v>100</v>
      </c>
      <c r="M73" s="202">
        <f>IF(A73="","",IF(S73="",IF(A73="","",VLOOKUP(K73,calendar_price_2013,MATCH(L73,Sheet2!$C$1:$P$1,0)+1,0)),S73)*L73)</f>
        <v>53</v>
      </c>
      <c r="N73" s="203">
        <f t="shared" si="5"/>
        <v>10.600000000000001</v>
      </c>
      <c r="O73" s="204">
        <f t="shared" si="4"/>
        <v>127.2</v>
      </c>
      <c r="P73" s="151">
        <v>41440</v>
      </c>
      <c r="Q73" s="152">
        <v>127.2</v>
      </c>
      <c r="R73" s="153">
        <f t="shared" si="3"/>
        <v>0</v>
      </c>
      <c r="S73" s="148"/>
      <c r="T73" s="148"/>
      <c r="U73" s="154">
        <v>41449</v>
      </c>
      <c r="V73" s="155"/>
      <c r="AA73" s="92"/>
      <c r="AB73" s="132"/>
    </row>
    <row r="74" spans="1:28" ht="20.100000000000001" customHeight="1">
      <c r="A74" s="219">
        <f t="shared" si="6"/>
        <v>913025</v>
      </c>
      <c r="B74" s="149"/>
      <c r="C74" s="148"/>
      <c r="D74" s="148"/>
      <c r="E74" s="148"/>
      <c r="F74" s="148"/>
      <c r="G74" s="148"/>
      <c r="H74" s="148"/>
      <c r="I74" s="148"/>
      <c r="J74" s="148"/>
      <c r="K74" s="188" t="s">
        <v>111</v>
      </c>
      <c r="L74" s="150">
        <v>100</v>
      </c>
      <c r="M74" s="202">
        <f>IF(A74="","",IF(S74="",IF(A74="","",VLOOKUP(K74,calendar_price_2013,MATCH(L74,Sheet2!$C$1:$P$1,0)+1,0)),S74)*L74)</f>
        <v>53</v>
      </c>
      <c r="N74" s="203">
        <f t="shared" si="5"/>
        <v>10.600000000000001</v>
      </c>
      <c r="O74" s="204" t="str">
        <f t="shared" si="4"/>
        <v/>
      </c>
      <c r="P74" s="151"/>
      <c r="Q74" s="152"/>
      <c r="R74" s="153" t="str">
        <f t="shared" ref="R74:R137" si="7">IF(Q74="","",O74-Q74)</f>
        <v/>
      </c>
      <c r="S74" s="148"/>
      <c r="T74" s="148"/>
      <c r="U74" s="154"/>
      <c r="V74" s="155"/>
      <c r="AA74" s="92"/>
      <c r="AB74" s="132"/>
    </row>
    <row r="75" spans="1:28" ht="20.100000000000001" customHeight="1">
      <c r="A75" s="219">
        <f t="shared" si="6"/>
        <v>913026</v>
      </c>
      <c r="B75" s="189" t="s">
        <v>346</v>
      </c>
      <c r="C75" s="188" t="s">
        <v>18</v>
      </c>
      <c r="D75" s="188" t="s">
        <v>347</v>
      </c>
      <c r="E75" s="188" t="s">
        <v>351</v>
      </c>
      <c r="F75" s="148"/>
      <c r="G75" s="188" t="s">
        <v>199</v>
      </c>
      <c r="H75" s="188" t="s">
        <v>348</v>
      </c>
      <c r="I75" s="188" t="s">
        <v>349</v>
      </c>
      <c r="J75" s="188" t="s">
        <v>350</v>
      </c>
      <c r="K75" s="188" t="s">
        <v>48</v>
      </c>
      <c r="L75" s="150">
        <v>100</v>
      </c>
      <c r="M75" s="202">
        <f>IF(A75="","",IF(S75="",IF(A75="","",VLOOKUP(K75,calendar_price_2013,MATCH(L75,Sheet2!$C$1:$P$1,0)+1,0)),S75)*L75)</f>
        <v>53</v>
      </c>
      <c r="N75" s="203">
        <f t="shared" si="5"/>
        <v>10.600000000000001</v>
      </c>
      <c r="O75" s="204">
        <f t="shared" si="4"/>
        <v>190.8</v>
      </c>
      <c r="P75" s="151">
        <v>41440</v>
      </c>
      <c r="Q75" s="152">
        <v>0</v>
      </c>
      <c r="R75" s="153">
        <f t="shared" si="7"/>
        <v>190.8</v>
      </c>
      <c r="S75" s="148"/>
      <c r="T75" s="148"/>
      <c r="U75" s="154"/>
      <c r="V75" s="155"/>
      <c r="AA75" s="92"/>
      <c r="AB75" s="132"/>
    </row>
    <row r="76" spans="1:28" ht="20.100000000000001" customHeight="1">
      <c r="A76" s="219">
        <f t="shared" si="6"/>
        <v>913026</v>
      </c>
      <c r="B76" s="149"/>
      <c r="C76" s="148"/>
      <c r="D76" s="148"/>
      <c r="E76" s="148"/>
      <c r="F76" s="148"/>
      <c r="G76" s="148"/>
      <c r="H76" s="148"/>
      <c r="I76" s="148"/>
      <c r="J76" s="148"/>
      <c r="K76" s="188" t="s">
        <v>113</v>
      </c>
      <c r="L76" s="150">
        <v>100</v>
      </c>
      <c r="M76" s="202">
        <f>IF(A76="","",IF(S76="",IF(A76="","",VLOOKUP(K76,calendar_price_2013,MATCH(L76,Sheet2!$C$1:$P$1,0)+1,0)),S76)*L76)</f>
        <v>53</v>
      </c>
      <c r="N76" s="203">
        <f t="shared" si="5"/>
        <v>10.600000000000001</v>
      </c>
      <c r="O76" s="204" t="str">
        <f t="shared" si="4"/>
        <v/>
      </c>
      <c r="P76" s="151"/>
      <c r="Q76" s="152"/>
      <c r="R76" s="153" t="str">
        <f t="shared" si="7"/>
        <v/>
      </c>
      <c r="S76" s="148"/>
      <c r="T76" s="148"/>
      <c r="U76" s="154"/>
      <c r="V76" s="155"/>
      <c r="AA76" s="92"/>
      <c r="AB76" s="132"/>
    </row>
    <row r="77" spans="1:28" ht="20.100000000000001" customHeight="1">
      <c r="A77" s="219">
        <f t="shared" si="6"/>
        <v>913026</v>
      </c>
      <c r="B77" s="156"/>
      <c r="C77" s="148"/>
      <c r="D77" s="148"/>
      <c r="E77" s="148"/>
      <c r="F77" s="148"/>
      <c r="G77" s="148"/>
      <c r="H77" s="148"/>
      <c r="I77" s="148"/>
      <c r="J77" s="148"/>
      <c r="K77" s="188" t="s">
        <v>169</v>
      </c>
      <c r="L77" s="150">
        <v>100</v>
      </c>
      <c r="M77" s="202">
        <f>IF(A77="","",IF(S77="",IF(A77="","",VLOOKUP(K77,calendar_price_2013,MATCH(L77,Sheet2!$C$1:$P$1,0)+1,0)),S77)*L77)</f>
        <v>53</v>
      </c>
      <c r="N77" s="203">
        <f t="shared" si="5"/>
        <v>10.600000000000001</v>
      </c>
      <c r="O77" s="204" t="str">
        <f t="shared" si="4"/>
        <v/>
      </c>
      <c r="P77" s="151"/>
      <c r="Q77" s="152"/>
      <c r="R77" s="153" t="str">
        <f t="shared" si="7"/>
        <v/>
      </c>
      <c r="S77" s="148"/>
      <c r="T77" s="148"/>
      <c r="U77" s="154"/>
      <c r="V77" s="155"/>
      <c r="AA77" s="92"/>
      <c r="AB77" s="132"/>
    </row>
    <row r="78" spans="1:28" ht="20.100000000000001" customHeight="1">
      <c r="A78" s="219">
        <f t="shared" si="6"/>
        <v>913027</v>
      </c>
      <c r="B78" s="189" t="s">
        <v>352</v>
      </c>
      <c r="C78" s="188" t="s">
        <v>353</v>
      </c>
      <c r="D78" s="188" t="s">
        <v>354</v>
      </c>
      <c r="E78" s="188" t="s">
        <v>355</v>
      </c>
      <c r="F78" s="148"/>
      <c r="G78" s="188" t="s">
        <v>356</v>
      </c>
      <c r="H78" s="188" t="s">
        <v>357</v>
      </c>
      <c r="I78" s="188" t="s">
        <v>358</v>
      </c>
      <c r="J78" s="148"/>
      <c r="K78" s="188" t="s">
        <v>169</v>
      </c>
      <c r="L78" s="150">
        <v>100</v>
      </c>
      <c r="M78" s="202">
        <f>IF(A78="","",IF(S78="",IF(A78="","",VLOOKUP(K78,calendar_price_2013,MATCH(L78,Sheet2!$C$1:$P$1,0)+1,0)),S78)*L78)</f>
        <v>53</v>
      </c>
      <c r="N78" s="203">
        <f t="shared" si="5"/>
        <v>10.600000000000001</v>
      </c>
      <c r="O78" s="204">
        <f t="shared" si="4"/>
        <v>278.39999999999998</v>
      </c>
      <c r="P78" s="151">
        <v>41440</v>
      </c>
      <c r="Q78" s="152">
        <v>278.39999999999998</v>
      </c>
      <c r="R78" s="153">
        <f t="shared" si="7"/>
        <v>0</v>
      </c>
      <c r="S78" s="148"/>
      <c r="T78" s="148"/>
      <c r="U78" s="154">
        <v>41454</v>
      </c>
      <c r="V78" s="155"/>
      <c r="AA78" s="92"/>
      <c r="AB78" s="132"/>
    </row>
    <row r="79" spans="1:28" ht="20.100000000000001" customHeight="1">
      <c r="A79" s="219">
        <f t="shared" si="6"/>
        <v>913027</v>
      </c>
      <c r="B79" s="149"/>
      <c r="C79" s="148"/>
      <c r="D79" s="148"/>
      <c r="E79" s="148"/>
      <c r="F79" s="148"/>
      <c r="G79" s="148"/>
      <c r="H79" s="148"/>
      <c r="I79" s="148"/>
      <c r="J79" s="148"/>
      <c r="K79" s="188" t="s">
        <v>156</v>
      </c>
      <c r="L79" s="150">
        <v>100</v>
      </c>
      <c r="M79" s="202">
        <f>IF(A79="","",IF(S79="",IF(A79="","",VLOOKUP(K79,calendar_price_2013,MATCH(L79,Sheet2!$C$1:$P$1,0)+1,0)),S79)*L79)</f>
        <v>53</v>
      </c>
      <c r="N79" s="203">
        <f t="shared" si="5"/>
        <v>10.600000000000001</v>
      </c>
      <c r="O79" s="204" t="str">
        <f t="shared" si="4"/>
        <v/>
      </c>
      <c r="P79" s="151"/>
      <c r="Q79" s="152"/>
      <c r="R79" s="153" t="str">
        <f t="shared" si="7"/>
        <v/>
      </c>
      <c r="S79" s="148"/>
      <c r="T79" s="148"/>
      <c r="U79" s="154"/>
      <c r="V79" s="155"/>
      <c r="AA79" s="92"/>
      <c r="AB79" s="132"/>
    </row>
    <row r="80" spans="1:28" ht="20.100000000000001" customHeight="1">
      <c r="A80" s="219">
        <f t="shared" si="6"/>
        <v>913027</v>
      </c>
      <c r="B80" s="149"/>
      <c r="C80" s="148"/>
      <c r="D80" s="148"/>
      <c r="E80" s="148"/>
      <c r="F80" s="148"/>
      <c r="G80" s="148"/>
      <c r="H80" s="148"/>
      <c r="I80" s="148"/>
      <c r="J80" s="148"/>
      <c r="K80" s="188" t="s">
        <v>129</v>
      </c>
      <c r="L80" s="150">
        <v>200</v>
      </c>
      <c r="M80" s="202">
        <f>IF(A80="","",IF(S80="",IF(A80="","",VLOOKUP(K80,calendar_price_2013,MATCH(L80,Sheet2!$C$1:$P$1,0)+1,0)),S80)*L80)</f>
        <v>126</v>
      </c>
      <c r="N80" s="203">
        <f t="shared" si="5"/>
        <v>25.200000000000003</v>
      </c>
      <c r="O80" s="204" t="str">
        <f t="shared" si="4"/>
        <v/>
      </c>
      <c r="P80" s="151"/>
      <c r="Q80" s="152"/>
      <c r="R80" s="153" t="str">
        <f t="shared" si="7"/>
        <v/>
      </c>
      <c r="S80" s="148">
        <v>0.63</v>
      </c>
      <c r="T80" s="148"/>
      <c r="U80" s="154"/>
      <c r="V80" s="155"/>
      <c r="AA80" s="92"/>
      <c r="AB80" s="132"/>
    </row>
    <row r="81" spans="1:28" ht="20.100000000000001" customHeight="1">
      <c r="A81" s="219">
        <f t="shared" si="6"/>
        <v>913028</v>
      </c>
      <c r="B81" s="189" t="s">
        <v>359</v>
      </c>
      <c r="C81" s="188" t="s">
        <v>360</v>
      </c>
      <c r="D81" s="188" t="s">
        <v>361</v>
      </c>
      <c r="E81" s="148"/>
      <c r="F81" s="188" t="s">
        <v>18</v>
      </c>
      <c r="G81" s="188" t="s">
        <v>362</v>
      </c>
      <c r="H81" s="188" t="s">
        <v>363</v>
      </c>
      <c r="I81" s="188" t="s">
        <v>364</v>
      </c>
      <c r="J81" s="188" t="s">
        <v>365</v>
      </c>
      <c r="K81" s="188" t="s">
        <v>165</v>
      </c>
      <c r="L81" s="150">
        <v>300</v>
      </c>
      <c r="M81" s="202">
        <f>IF(A81="","",IF(S81="",IF(A81="","",VLOOKUP(K81,calendar_price_2013,MATCH(L81,Sheet2!$C$1:$P$1,0)+1,0)),S81)*L81)</f>
        <v>147</v>
      </c>
      <c r="N81" s="203">
        <f t="shared" si="5"/>
        <v>0</v>
      </c>
      <c r="O81" s="204">
        <f t="shared" si="4"/>
        <v>460.6</v>
      </c>
      <c r="P81" s="151">
        <v>41440</v>
      </c>
      <c r="Q81" s="152">
        <v>0</v>
      </c>
      <c r="R81" s="153">
        <f t="shared" si="7"/>
        <v>460.6</v>
      </c>
      <c r="S81" s="148">
        <v>0.49</v>
      </c>
      <c r="T81" s="148">
        <v>1</v>
      </c>
      <c r="U81" s="154"/>
      <c r="V81" s="155"/>
      <c r="AA81" s="92"/>
      <c r="AB81" s="132"/>
    </row>
    <row r="82" spans="1:28" ht="20.100000000000001" customHeight="1">
      <c r="A82" s="219">
        <f t="shared" si="6"/>
        <v>913028</v>
      </c>
      <c r="B82" s="149"/>
      <c r="C82" s="148"/>
      <c r="D82" s="148"/>
      <c r="E82" s="148"/>
      <c r="F82" s="148"/>
      <c r="G82" s="148"/>
      <c r="H82" s="148"/>
      <c r="I82" s="148"/>
      <c r="J82" s="148"/>
      <c r="K82" s="188" t="s">
        <v>169</v>
      </c>
      <c r="L82" s="150">
        <v>400</v>
      </c>
      <c r="M82" s="202">
        <f>IF(A82="","",IF(S82="",IF(A82="","",VLOOKUP(K82,calendar_price_2013,MATCH(L82,Sheet2!$C$1:$P$1,0)+1,0)),S82)*L82)</f>
        <v>196</v>
      </c>
      <c r="N82" s="203">
        <f t="shared" si="5"/>
        <v>0</v>
      </c>
      <c r="O82" s="204" t="str">
        <f t="shared" si="4"/>
        <v/>
      </c>
      <c r="P82" s="151"/>
      <c r="Q82" s="152"/>
      <c r="R82" s="153" t="str">
        <f t="shared" si="7"/>
        <v/>
      </c>
      <c r="S82" s="148">
        <v>0.49</v>
      </c>
      <c r="T82" s="148">
        <v>1</v>
      </c>
      <c r="U82" s="154"/>
      <c r="V82" s="155"/>
      <c r="AA82" s="92"/>
      <c r="AB82" s="132"/>
    </row>
    <row r="83" spans="1:28" ht="20.100000000000001" customHeight="1">
      <c r="A83" s="219">
        <f t="shared" si="6"/>
        <v>913028</v>
      </c>
      <c r="B83" s="149"/>
      <c r="C83" s="148"/>
      <c r="D83" s="148"/>
      <c r="E83" s="148"/>
      <c r="F83" s="148"/>
      <c r="G83" s="148"/>
      <c r="H83" s="148"/>
      <c r="I83" s="148"/>
      <c r="J83" s="148"/>
      <c r="K83" s="188" t="s">
        <v>165</v>
      </c>
      <c r="L83" s="150">
        <v>200</v>
      </c>
      <c r="M83" s="202">
        <f>IF(A83="","",IF(S83="",IF(A83="","",VLOOKUP(K83,calendar_price_2013,MATCH(L83,Sheet2!$C$1:$P$1,0)+1,0)),S83)*L83)</f>
        <v>98</v>
      </c>
      <c r="N83" s="203">
        <f t="shared" si="5"/>
        <v>19.600000000000001</v>
      </c>
      <c r="O83" s="204" t="str">
        <f t="shared" si="4"/>
        <v/>
      </c>
      <c r="P83" s="151"/>
      <c r="Q83" s="152"/>
      <c r="R83" s="153" t="str">
        <f t="shared" si="7"/>
        <v/>
      </c>
      <c r="S83" s="148">
        <v>0.49</v>
      </c>
      <c r="T83" s="148"/>
      <c r="U83" s="154"/>
      <c r="V83" s="155"/>
      <c r="AA83" s="92"/>
      <c r="AB83" s="132"/>
    </row>
    <row r="84" spans="1:28" ht="20.100000000000001" customHeight="1">
      <c r="A84" s="219">
        <f t="shared" si="6"/>
        <v>913029</v>
      </c>
      <c r="B84" s="189" t="s">
        <v>366</v>
      </c>
      <c r="C84" s="188" t="s">
        <v>367</v>
      </c>
      <c r="D84" s="188" t="s">
        <v>368</v>
      </c>
      <c r="E84" s="188" t="s">
        <v>369</v>
      </c>
      <c r="F84" s="188" t="s">
        <v>370</v>
      </c>
      <c r="G84" s="188" t="s">
        <v>371</v>
      </c>
      <c r="H84" s="188" t="s">
        <v>372</v>
      </c>
      <c r="I84" s="188" t="s">
        <v>373</v>
      </c>
      <c r="J84" s="148"/>
      <c r="K84" s="188" t="s">
        <v>129</v>
      </c>
      <c r="L84" s="150">
        <v>200</v>
      </c>
      <c r="M84" s="202">
        <f>IF(A84="","",IF(S84="",IF(A84="","",VLOOKUP(K84,calendar_price_2013,MATCH(L84,Sheet2!$C$1:$P$1,0)+1,0)),S84)*L84)</f>
        <v>140</v>
      </c>
      <c r="N84" s="203">
        <f t="shared" si="5"/>
        <v>28</v>
      </c>
      <c r="O84" s="204">
        <f t="shared" si="4"/>
        <v>168</v>
      </c>
      <c r="P84" s="151">
        <v>41440</v>
      </c>
      <c r="Q84" s="152">
        <v>0</v>
      </c>
      <c r="R84" s="153">
        <f t="shared" si="7"/>
        <v>168</v>
      </c>
      <c r="S84" s="148">
        <v>0.7</v>
      </c>
      <c r="T84" s="148"/>
      <c r="U84" s="154"/>
      <c r="V84" s="155"/>
      <c r="AA84" s="92"/>
      <c r="AB84" s="132"/>
    </row>
    <row r="85" spans="1:28" ht="20.100000000000001" customHeight="1">
      <c r="A85" s="219">
        <f t="shared" si="6"/>
        <v>913030</v>
      </c>
      <c r="B85" s="189" t="s">
        <v>374</v>
      </c>
      <c r="C85" s="188" t="s">
        <v>375</v>
      </c>
      <c r="D85" s="188" t="s">
        <v>376</v>
      </c>
      <c r="E85" s="188" t="s">
        <v>377</v>
      </c>
      <c r="F85" s="148"/>
      <c r="G85" s="188" t="s">
        <v>378</v>
      </c>
      <c r="H85" s="188" t="s">
        <v>379</v>
      </c>
      <c r="I85" s="188" t="s">
        <v>380</v>
      </c>
      <c r="J85" s="188" t="s">
        <v>381</v>
      </c>
      <c r="K85" s="188" t="s">
        <v>45</v>
      </c>
      <c r="L85" s="150">
        <v>100</v>
      </c>
      <c r="M85" s="202">
        <f>IF(A85="","",IF(S85="",IF(A85="","",VLOOKUP(K85,calendar_price_2013,MATCH(L85,Sheet2!$C$1:$P$1,0)+1,0)),S85)*L85)</f>
        <v>48</v>
      </c>
      <c r="N85" s="203">
        <f t="shared" si="5"/>
        <v>9.6000000000000014</v>
      </c>
      <c r="O85" s="204">
        <f t="shared" si="4"/>
        <v>345.6</v>
      </c>
      <c r="P85" s="151">
        <v>41440</v>
      </c>
      <c r="Q85" s="152">
        <v>345.6</v>
      </c>
      <c r="R85" s="153">
        <f t="shared" si="7"/>
        <v>0</v>
      </c>
      <c r="S85" s="148">
        <v>0.48</v>
      </c>
      <c r="T85" s="148"/>
      <c r="U85" s="154">
        <v>41461</v>
      </c>
      <c r="V85" s="155"/>
      <c r="AA85" s="92"/>
      <c r="AB85" s="132"/>
    </row>
    <row r="86" spans="1:28" ht="20.100000000000001" customHeight="1">
      <c r="A86" s="219">
        <f t="shared" si="6"/>
        <v>913030</v>
      </c>
      <c r="B86" s="149"/>
      <c r="C86" s="148"/>
      <c r="D86" s="148"/>
      <c r="E86" s="148"/>
      <c r="F86" s="148"/>
      <c r="G86" s="148"/>
      <c r="H86" s="148"/>
      <c r="I86" s="148"/>
      <c r="J86" s="148"/>
      <c r="K86" s="188" t="s">
        <v>112</v>
      </c>
      <c r="L86" s="150">
        <v>100</v>
      </c>
      <c r="M86" s="202">
        <f>IF(A86="","",IF(S86="",IF(A86="","",VLOOKUP(K86,calendar_price_2013,MATCH(L86,Sheet2!$C$1:$P$1,0)+1,0)),S86)*L86)</f>
        <v>48</v>
      </c>
      <c r="N86" s="203">
        <f t="shared" si="5"/>
        <v>9.6000000000000014</v>
      </c>
      <c r="O86" s="204" t="str">
        <f t="shared" si="4"/>
        <v/>
      </c>
      <c r="P86" s="151"/>
      <c r="Q86" s="152"/>
      <c r="R86" s="153" t="str">
        <f t="shared" si="7"/>
        <v/>
      </c>
      <c r="S86" s="188">
        <v>0.48</v>
      </c>
      <c r="T86" s="148"/>
      <c r="U86" s="154"/>
      <c r="V86" s="155"/>
      <c r="AA86" s="92"/>
      <c r="AB86" s="132"/>
    </row>
    <row r="87" spans="1:28" ht="20.100000000000001" customHeight="1">
      <c r="A87" s="219">
        <f t="shared" si="6"/>
        <v>913030</v>
      </c>
      <c r="B87" s="149"/>
      <c r="C87" s="148"/>
      <c r="D87" s="148"/>
      <c r="E87" s="148"/>
      <c r="F87" s="148"/>
      <c r="G87" s="148"/>
      <c r="H87" s="148"/>
      <c r="I87" s="148"/>
      <c r="J87" s="148"/>
      <c r="K87" s="188" t="s">
        <v>113</v>
      </c>
      <c r="L87" s="150">
        <v>100</v>
      </c>
      <c r="M87" s="202">
        <f>IF(A87="","",IF(S87="",IF(A87="","",VLOOKUP(K87,calendar_price_2013,MATCH(L87,Sheet2!$C$1:$P$1,0)+1,0)),S87)*L87)</f>
        <v>48</v>
      </c>
      <c r="N87" s="203">
        <f t="shared" si="5"/>
        <v>9.6000000000000014</v>
      </c>
      <c r="O87" s="204" t="str">
        <f t="shared" si="4"/>
        <v/>
      </c>
      <c r="P87" s="151"/>
      <c r="Q87" s="152"/>
      <c r="R87" s="153" t="str">
        <f t="shared" si="7"/>
        <v/>
      </c>
      <c r="S87" s="188">
        <v>0.48</v>
      </c>
      <c r="T87" s="148"/>
      <c r="U87" s="154"/>
      <c r="V87" s="155"/>
      <c r="AA87" s="92"/>
      <c r="AB87" s="132"/>
    </row>
    <row r="88" spans="1:28" ht="20.100000000000001" customHeight="1">
      <c r="A88" s="219">
        <f t="shared" si="6"/>
        <v>913030</v>
      </c>
      <c r="B88" s="149"/>
      <c r="C88" s="148"/>
      <c r="D88" s="148"/>
      <c r="E88" s="148"/>
      <c r="F88" s="148"/>
      <c r="G88" s="148"/>
      <c r="H88" s="148"/>
      <c r="I88" s="148"/>
      <c r="J88" s="148"/>
      <c r="K88" s="188" t="s">
        <v>48</v>
      </c>
      <c r="L88" s="150">
        <v>100</v>
      </c>
      <c r="M88" s="202">
        <f>IF(A88="","",IF(S88="",IF(A88="","",VLOOKUP(K88,calendar_price_2013,MATCH(L88,Sheet2!$C$1:$P$1,0)+1,0)),S88)*L88)</f>
        <v>48</v>
      </c>
      <c r="N88" s="203">
        <f t="shared" si="5"/>
        <v>9.6000000000000014</v>
      </c>
      <c r="O88" s="204" t="str">
        <f t="shared" si="4"/>
        <v/>
      </c>
      <c r="P88" s="151"/>
      <c r="Q88" s="152"/>
      <c r="R88" s="153" t="str">
        <f t="shared" si="7"/>
        <v/>
      </c>
      <c r="S88" s="188">
        <v>0.48</v>
      </c>
      <c r="T88" s="148"/>
      <c r="U88" s="154"/>
      <c r="V88" s="155"/>
      <c r="AA88" s="92"/>
      <c r="AB88" s="132"/>
    </row>
    <row r="89" spans="1:28" ht="20.100000000000001" customHeight="1">
      <c r="A89" s="219">
        <f t="shared" si="6"/>
        <v>913030</v>
      </c>
      <c r="B89" s="149"/>
      <c r="C89" s="148"/>
      <c r="D89" s="148"/>
      <c r="E89" s="148"/>
      <c r="F89" s="148"/>
      <c r="G89" s="148"/>
      <c r="H89" s="148"/>
      <c r="I89" s="148"/>
      <c r="J89" s="148"/>
      <c r="K89" s="188" t="s">
        <v>47</v>
      </c>
      <c r="L89" s="150">
        <v>100</v>
      </c>
      <c r="M89" s="202">
        <f>IF(A89="","",IF(S89="",IF(A89="","",VLOOKUP(K89,calendar_price_2013,MATCH(L89,Sheet2!$C$1:$P$1,0)+1,0)),S89)*L89)</f>
        <v>48</v>
      </c>
      <c r="N89" s="203">
        <f t="shared" si="5"/>
        <v>9.6000000000000014</v>
      </c>
      <c r="O89" s="204" t="str">
        <f t="shared" si="4"/>
        <v/>
      </c>
      <c r="P89" s="151"/>
      <c r="Q89" s="152"/>
      <c r="R89" s="153" t="str">
        <f t="shared" si="7"/>
        <v/>
      </c>
      <c r="S89" s="188">
        <v>0.48</v>
      </c>
      <c r="T89" s="148"/>
      <c r="U89" s="154"/>
      <c r="V89" s="155"/>
      <c r="AA89" s="92"/>
      <c r="AB89" s="132"/>
    </row>
    <row r="90" spans="1:28" ht="20.100000000000001" customHeight="1">
      <c r="A90" s="219">
        <f t="shared" si="6"/>
        <v>913030</v>
      </c>
      <c r="B90" s="149"/>
      <c r="C90" s="148"/>
      <c r="D90" s="148"/>
      <c r="E90" s="148"/>
      <c r="F90" s="148"/>
      <c r="G90" s="148"/>
      <c r="H90" s="148"/>
      <c r="I90" s="148"/>
      <c r="J90" s="148"/>
      <c r="K90" s="188" t="s">
        <v>111</v>
      </c>
      <c r="L90" s="150">
        <v>100</v>
      </c>
      <c r="M90" s="202">
        <f>IF(A90="","",IF(S90="",IF(A90="","",VLOOKUP(K90,calendar_price_2013,MATCH(L90,Sheet2!$C$1:$P$1,0)+1,0)),S90)*L90)</f>
        <v>48</v>
      </c>
      <c r="N90" s="203">
        <f t="shared" si="5"/>
        <v>9.6000000000000014</v>
      </c>
      <c r="O90" s="204" t="str">
        <f t="shared" si="4"/>
        <v/>
      </c>
      <c r="P90" s="151"/>
      <c r="Q90" s="152"/>
      <c r="R90" s="153" t="str">
        <f t="shared" si="7"/>
        <v/>
      </c>
      <c r="S90" s="188">
        <v>0.48</v>
      </c>
      <c r="T90" s="148"/>
      <c r="U90" s="154"/>
      <c r="V90" s="155"/>
      <c r="AA90" s="92"/>
      <c r="AB90" s="132"/>
    </row>
    <row r="91" spans="1:28" ht="20.100000000000001" customHeight="1">
      <c r="A91" s="219">
        <f t="shared" si="6"/>
        <v>913031</v>
      </c>
      <c r="B91" s="189" t="s">
        <v>382</v>
      </c>
      <c r="C91" s="188" t="s">
        <v>383</v>
      </c>
      <c r="D91" s="188" t="s">
        <v>384</v>
      </c>
      <c r="E91" s="148"/>
      <c r="F91" s="188" t="s">
        <v>18</v>
      </c>
      <c r="G91" s="188" t="s">
        <v>385</v>
      </c>
      <c r="H91" s="188" t="s">
        <v>386</v>
      </c>
      <c r="I91" s="188" t="s">
        <v>387</v>
      </c>
      <c r="J91" s="188" t="s">
        <v>388</v>
      </c>
      <c r="K91" s="188" t="s">
        <v>134</v>
      </c>
      <c r="L91" s="150">
        <v>100</v>
      </c>
      <c r="M91" s="202">
        <f>IF(A91="","",IF(S91="",IF(A91="","",VLOOKUP(K91,calendar_price_2013,MATCH(L91,Sheet2!$C$1:$P$1,0)+1,0)),S91)*L91)</f>
        <v>53</v>
      </c>
      <c r="N91" s="203">
        <f t="shared" si="5"/>
        <v>10.600000000000001</v>
      </c>
      <c r="O91" s="204">
        <f t="shared" si="4"/>
        <v>127.2</v>
      </c>
      <c r="P91" s="151">
        <v>41440</v>
      </c>
      <c r="Q91" s="152">
        <v>127.2</v>
      </c>
      <c r="R91" s="153">
        <f t="shared" si="7"/>
        <v>0</v>
      </c>
      <c r="S91" s="148"/>
      <c r="T91" s="148"/>
      <c r="U91" s="154">
        <v>41461</v>
      </c>
      <c r="V91" s="155"/>
      <c r="AA91" s="92"/>
      <c r="AB91" s="132"/>
    </row>
    <row r="92" spans="1:28" ht="20.100000000000001" customHeight="1">
      <c r="A92" s="219">
        <f t="shared" si="6"/>
        <v>913031</v>
      </c>
      <c r="B92" s="149"/>
      <c r="C92" s="148"/>
      <c r="D92" s="148"/>
      <c r="E92" s="148"/>
      <c r="F92" s="148"/>
      <c r="G92" s="148"/>
      <c r="H92" s="148"/>
      <c r="I92" s="148"/>
      <c r="J92" s="148"/>
      <c r="K92" s="188" t="s">
        <v>153</v>
      </c>
      <c r="L92" s="150">
        <v>100</v>
      </c>
      <c r="M92" s="202">
        <f>IF(A92="","",IF(S92="",IF(A92="","",VLOOKUP(K92,calendar_price_2013,MATCH(L92,Sheet2!$C$1:$P$1,0)+1,0)),S92)*L92)</f>
        <v>53</v>
      </c>
      <c r="N92" s="203">
        <f t="shared" si="5"/>
        <v>10.600000000000001</v>
      </c>
      <c r="O92" s="204" t="str">
        <f t="shared" si="4"/>
        <v/>
      </c>
      <c r="P92" s="151"/>
      <c r="Q92" s="152"/>
      <c r="R92" s="153" t="str">
        <f t="shared" si="7"/>
        <v/>
      </c>
      <c r="S92" s="148"/>
      <c r="T92" s="148"/>
      <c r="U92" s="154"/>
      <c r="V92" s="155"/>
      <c r="AA92" s="92"/>
      <c r="AB92" s="132"/>
    </row>
    <row r="93" spans="1:28" ht="20.100000000000001" customHeight="1">
      <c r="A93" s="219">
        <f t="shared" si="6"/>
        <v>913032</v>
      </c>
      <c r="B93" s="189" t="s">
        <v>389</v>
      </c>
      <c r="C93" s="188" t="s">
        <v>390</v>
      </c>
      <c r="D93" s="188" t="s">
        <v>391</v>
      </c>
      <c r="E93" s="188" t="s">
        <v>394</v>
      </c>
      <c r="F93" s="148"/>
      <c r="G93" s="188" t="s">
        <v>392</v>
      </c>
      <c r="H93" s="188" t="s">
        <v>393</v>
      </c>
      <c r="I93" s="188" t="s">
        <v>395</v>
      </c>
      <c r="J93" s="188" t="s">
        <v>396</v>
      </c>
      <c r="K93" s="188" t="s">
        <v>45</v>
      </c>
      <c r="L93" s="150">
        <v>200</v>
      </c>
      <c r="M93" s="202">
        <f>IF(A93="","",IF(S93="",IF(A93="","",VLOOKUP(K93,calendar_price_2013,MATCH(L93,Sheet2!$C$1:$P$1,0)+1,0)),S93)*L93)</f>
        <v>106</v>
      </c>
      <c r="N93" s="203">
        <f t="shared" si="5"/>
        <v>21.200000000000003</v>
      </c>
      <c r="O93" s="204">
        <f t="shared" si="4"/>
        <v>127.2</v>
      </c>
      <c r="P93" s="151">
        <v>41440</v>
      </c>
      <c r="Q93" s="152">
        <v>127.2</v>
      </c>
      <c r="R93" s="153">
        <f t="shared" si="7"/>
        <v>0</v>
      </c>
      <c r="S93" s="148"/>
      <c r="T93" s="148"/>
      <c r="U93" s="154"/>
      <c r="V93" s="155"/>
      <c r="AA93" s="92"/>
      <c r="AB93" s="132"/>
    </row>
    <row r="94" spans="1:28" ht="20.100000000000001" customHeight="1">
      <c r="A94" s="220">
        <f t="shared" si="6"/>
        <v>913033</v>
      </c>
      <c r="B94" s="189" t="s">
        <v>359</v>
      </c>
      <c r="C94" s="188" t="s">
        <v>397</v>
      </c>
      <c r="D94" s="188" t="s">
        <v>398</v>
      </c>
      <c r="E94" s="188" t="s">
        <v>399</v>
      </c>
      <c r="F94" s="188" t="s">
        <v>400</v>
      </c>
      <c r="G94" s="188" t="s">
        <v>299</v>
      </c>
      <c r="H94" s="188" t="s">
        <v>401</v>
      </c>
      <c r="I94" s="188" t="s">
        <v>402</v>
      </c>
      <c r="J94" s="188" t="s">
        <v>403</v>
      </c>
      <c r="K94" s="188" t="s">
        <v>48</v>
      </c>
      <c r="L94" s="150">
        <v>200</v>
      </c>
      <c r="M94" s="202">
        <f>IF(A94="","",IF(S94="",IF(A94="","",VLOOKUP(K94,calendar_price_2013,MATCH(L94,Sheet2!$C$1:$P$1,0)+1,0)),S94)*L94)</f>
        <v>106</v>
      </c>
      <c r="N94" s="203">
        <f t="shared" si="5"/>
        <v>21.200000000000003</v>
      </c>
      <c r="O94" s="204">
        <f t="shared" si="4"/>
        <v>254.4</v>
      </c>
      <c r="P94" s="151">
        <v>41440</v>
      </c>
      <c r="Q94" s="152">
        <v>254.4</v>
      </c>
      <c r="R94" s="153">
        <f t="shared" si="7"/>
        <v>0</v>
      </c>
      <c r="S94" s="148"/>
      <c r="T94" s="148"/>
      <c r="U94" s="154">
        <v>41454</v>
      </c>
      <c r="V94" s="155"/>
      <c r="AA94" s="92"/>
      <c r="AB94" s="132"/>
    </row>
    <row r="95" spans="1:28" ht="20.100000000000001" customHeight="1">
      <c r="A95" s="219">
        <f t="shared" si="6"/>
        <v>913033</v>
      </c>
      <c r="B95" s="149"/>
      <c r="C95" s="148"/>
      <c r="D95" s="148"/>
      <c r="E95" s="148"/>
      <c r="F95" s="148"/>
      <c r="G95" s="148"/>
      <c r="H95" s="148"/>
      <c r="I95" s="148"/>
      <c r="J95" s="148"/>
      <c r="K95" s="188" t="s">
        <v>165</v>
      </c>
      <c r="L95" s="150">
        <v>200</v>
      </c>
      <c r="M95" s="202">
        <f>IF(A95="","",IF(S95="",IF(A95="","",VLOOKUP(K95,calendar_price_2013,MATCH(L95,Sheet2!$C$1:$P$1,0)+1,0)),S95)*L95)</f>
        <v>106</v>
      </c>
      <c r="N95" s="203">
        <f t="shared" si="5"/>
        <v>21.200000000000003</v>
      </c>
      <c r="O95" s="204" t="str">
        <f t="shared" si="4"/>
        <v/>
      </c>
      <c r="P95" s="151"/>
      <c r="Q95" s="152"/>
      <c r="R95" s="153" t="str">
        <f t="shared" si="7"/>
        <v/>
      </c>
      <c r="S95" s="148"/>
      <c r="T95" s="148"/>
      <c r="U95" s="154"/>
      <c r="V95" s="155"/>
      <c r="AA95" s="92"/>
      <c r="AB95" s="132"/>
    </row>
    <row r="96" spans="1:28" ht="20.100000000000001" customHeight="1">
      <c r="A96" s="219">
        <f t="shared" si="6"/>
        <v>913034</v>
      </c>
      <c r="B96" s="189" t="s">
        <v>404</v>
      </c>
      <c r="C96" s="188" t="s">
        <v>405</v>
      </c>
      <c r="D96" s="188" t="s">
        <v>406</v>
      </c>
      <c r="E96" s="188" t="s">
        <v>407</v>
      </c>
      <c r="F96" s="148"/>
      <c r="G96" s="188" t="s">
        <v>408</v>
      </c>
      <c r="H96" s="188" t="s">
        <v>409</v>
      </c>
      <c r="I96" s="188" t="s">
        <v>410</v>
      </c>
      <c r="J96" s="188" t="s">
        <v>411</v>
      </c>
      <c r="K96" s="188" t="s">
        <v>31</v>
      </c>
      <c r="L96" s="150">
        <v>100</v>
      </c>
      <c r="M96" s="202">
        <f>IF(A96="","",IF(S96="",IF(A96="","",VLOOKUP(K96,calendar_price_2013,MATCH(L96,Sheet2!$C$1:$P$1,0)+1,0)),S96)*L96)</f>
        <v>65</v>
      </c>
      <c r="N96" s="203">
        <f t="shared" si="5"/>
        <v>13</v>
      </c>
      <c r="O96" s="204">
        <f t="shared" si="4"/>
        <v>234</v>
      </c>
      <c r="P96" s="151">
        <v>41440</v>
      </c>
      <c r="Q96" s="152">
        <v>234</v>
      </c>
      <c r="R96" s="153">
        <f t="shared" si="7"/>
        <v>0</v>
      </c>
      <c r="S96" s="148"/>
      <c r="T96" s="148"/>
      <c r="U96" s="154"/>
      <c r="V96" s="155"/>
      <c r="AA96" s="92"/>
      <c r="AB96" s="132"/>
    </row>
    <row r="97" spans="1:28" ht="20.100000000000001" customHeight="1">
      <c r="A97" s="219">
        <f t="shared" si="6"/>
        <v>913034</v>
      </c>
      <c r="B97" s="149"/>
      <c r="C97" s="148"/>
      <c r="D97" s="148"/>
      <c r="E97" s="148"/>
      <c r="F97" s="148"/>
      <c r="G97" s="148"/>
      <c r="H97" s="148"/>
      <c r="I97" s="148"/>
      <c r="J97" s="148"/>
      <c r="K97" s="188" t="s">
        <v>33</v>
      </c>
      <c r="L97" s="150">
        <v>100</v>
      </c>
      <c r="M97" s="202">
        <f>IF(A97="","",IF(S97="",IF(A97="","",VLOOKUP(K97,calendar_price_2013,MATCH(L97,Sheet2!$C$1:$P$1,0)+1,0)),S97)*L97)</f>
        <v>65</v>
      </c>
      <c r="N97" s="203">
        <f t="shared" si="5"/>
        <v>13</v>
      </c>
      <c r="O97" s="204" t="str">
        <f t="shared" si="4"/>
        <v/>
      </c>
      <c r="P97" s="151"/>
      <c r="Q97" s="152"/>
      <c r="R97" s="153" t="str">
        <f t="shared" si="7"/>
        <v/>
      </c>
      <c r="S97" s="148"/>
      <c r="T97" s="148"/>
      <c r="U97" s="154"/>
      <c r="V97" s="155"/>
      <c r="AA97" s="92"/>
      <c r="AB97" s="132"/>
    </row>
    <row r="98" spans="1:28" ht="20.100000000000001" customHeight="1">
      <c r="A98" s="219">
        <f t="shared" si="6"/>
        <v>913034</v>
      </c>
      <c r="B98" s="149"/>
      <c r="C98" s="148"/>
      <c r="D98" s="148"/>
      <c r="E98" s="148"/>
      <c r="F98" s="148"/>
      <c r="G98" s="148"/>
      <c r="H98" s="148"/>
      <c r="I98" s="148"/>
      <c r="J98" s="148"/>
      <c r="K98" s="188" t="s">
        <v>36</v>
      </c>
      <c r="L98" s="150">
        <v>100</v>
      </c>
      <c r="M98" s="202">
        <f>IF(A98="","",IF(S98="",IF(A98="","",VLOOKUP(K98,calendar_price_2013,MATCH(L98,Sheet2!$C$1:$P$1,0)+1,0)),S98)*L98)</f>
        <v>65</v>
      </c>
      <c r="N98" s="203">
        <f t="shared" si="5"/>
        <v>13</v>
      </c>
      <c r="O98" s="204" t="str">
        <f t="shared" si="4"/>
        <v/>
      </c>
      <c r="P98" s="151"/>
      <c r="Q98" s="152"/>
      <c r="R98" s="153" t="str">
        <f t="shared" si="7"/>
        <v/>
      </c>
      <c r="S98" s="148"/>
      <c r="T98" s="148"/>
      <c r="U98" s="154"/>
      <c r="V98" s="155"/>
      <c r="AA98" s="92"/>
      <c r="AB98" s="132"/>
    </row>
    <row r="99" spans="1:28" ht="20.100000000000001" customHeight="1">
      <c r="A99" s="219">
        <f t="shared" si="6"/>
        <v>913035</v>
      </c>
      <c r="B99" s="189" t="s">
        <v>412</v>
      </c>
      <c r="C99" s="188" t="s">
        <v>413</v>
      </c>
      <c r="D99" s="188" t="s">
        <v>414</v>
      </c>
      <c r="E99" s="188" t="s">
        <v>415</v>
      </c>
      <c r="F99" s="148"/>
      <c r="G99" s="188" t="s">
        <v>416</v>
      </c>
      <c r="H99" s="188" t="s">
        <v>417</v>
      </c>
      <c r="I99" s="188" t="s">
        <v>418</v>
      </c>
      <c r="J99" s="188" t="s">
        <v>419</v>
      </c>
      <c r="K99" s="188" t="s">
        <v>46</v>
      </c>
      <c r="L99" s="150">
        <v>100</v>
      </c>
      <c r="M99" s="202">
        <f>IF(A99="","",IF(S99="",IF(A99="","",VLOOKUP(K99,calendar_price_2013,MATCH(L99,Sheet2!$C$1:$P$1,0)+1,0)),S99)*L99)</f>
        <v>53</v>
      </c>
      <c r="N99" s="203">
        <f t="shared" si="5"/>
        <v>10.600000000000001</v>
      </c>
      <c r="O99" s="204">
        <f t="shared" si="4"/>
        <v>127.2</v>
      </c>
      <c r="P99" s="151">
        <v>41440</v>
      </c>
      <c r="Q99" s="152">
        <v>127.2</v>
      </c>
      <c r="R99" s="153">
        <f t="shared" si="7"/>
        <v>0</v>
      </c>
      <c r="S99" s="148"/>
      <c r="T99" s="148"/>
      <c r="U99" s="154">
        <v>41453</v>
      </c>
      <c r="V99" s="155"/>
      <c r="AA99" s="92"/>
      <c r="AB99" s="132"/>
    </row>
    <row r="100" spans="1:28" ht="20.100000000000001" customHeight="1">
      <c r="A100" s="219">
        <f t="shared" si="6"/>
        <v>913035</v>
      </c>
      <c r="B100" s="149"/>
      <c r="C100" s="148"/>
      <c r="D100" s="148"/>
      <c r="E100" s="148"/>
      <c r="F100" s="148"/>
      <c r="G100" s="148"/>
      <c r="H100" s="148"/>
      <c r="I100" s="148"/>
      <c r="J100" s="148"/>
      <c r="K100" s="188" t="s">
        <v>133</v>
      </c>
      <c r="L100" s="150">
        <v>100</v>
      </c>
      <c r="M100" s="202">
        <f>IF(A100="","",IF(S100="",IF(A100="","",VLOOKUP(K100,calendar_price_2013,MATCH(L100,Sheet2!$C$1:$P$1,0)+1,0)),S100)*L100)</f>
        <v>53</v>
      </c>
      <c r="N100" s="203">
        <f t="shared" si="5"/>
        <v>10.600000000000001</v>
      </c>
      <c r="O100" s="204" t="str">
        <f t="shared" si="4"/>
        <v/>
      </c>
      <c r="P100" s="151"/>
      <c r="Q100" s="152"/>
      <c r="R100" s="153" t="str">
        <f t="shared" si="7"/>
        <v/>
      </c>
      <c r="S100" s="148"/>
      <c r="T100" s="148"/>
      <c r="U100" s="154"/>
      <c r="V100" s="155"/>
      <c r="AA100" s="92"/>
      <c r="AB100" s="132"/>
    </row>
    <row r="101" spans="1:28" ht="20.100000000000001" customHeight="1">
      <c r="A101" s="219">
        <f t="shared" si="6"/>
        <v>913036</v>
      </c>
      <c r="B101" s="189" t="s">
        <v>420</v>
      </c>
      <c r="C101" s="188" t="s">
        <v>421</v>
      </c>
      <c r="D101" s="188" t="s">
        <v>422</v>
      </c>
      <c r="E101" s="188" t="s">
        <v>423</v>
      </c>
      <c r="F101" s="148"/>
      <c r="G101" s="188" t="s">
        <v>424</v>
      </c>
      <c r="H101" s="188" t="s">
        <v>425</v>
      </c>
      <c r="I101" s="188" t="s">
        <v>426</v>
      </c>
      <c r="J101" s="188" t="s">
        <v>427</v>
      </c>
      <c r="K101" s="188" t="s">
        <v>47</v>
      </c>
      <c r="L101" s="150">
        <v>100</v>
      </c>
      <c r="M101" s="202">
        <f>IF(A101="","",IF(S101="",IF(A101="","",VLOOKUP(K101,calendar_price_2013,MATCH(L101,Sheet2!$C$1:$P$1,0)+1,0)),S101)*L101)</f>
        <v>53</v>
      </c>
      <c r="N101" s="203">
        <f t="shared" si="5"/>
        <v>10.600000000000001</v>
      </c>
      <c r="O101" s="204">
        <f t="shared" si="4"/>
        <v>190.8</v>
      </c>
      <c r="P101" s="151">
        <v>41440</v>
      </c>
      <c r="Q101" s="152">
        <v>0</v>
      </c>
      <c r="R101" s="153">
        <f t="shared" si="7"/>
        <v>190.8</v>
      </c>
      <c r="S101" s="148"/>
      <c r="T101" s="148"/>
      <c r="U101" s="154"/>
      <c r="V101" s="155"/>
      <c r="AA101" s="92"/>
      <c r="AB101" s="132"/>
    </row>
    <row r="102" spans="1:28" ht="20.100000000000001" customHeight="1">
      <c r="A102" s="219">
        <f t="shared" si="6"/>
        <v>913036</v>
      </c>
      <c r="B102" s="149"/>
      <c r="C102" s="148"/>
      <c r="D102" s="148"/>
      <c r="E102" s="148"/>
      <c r="F102" s="148"/>
      <c r="G102" s="148"/>
      <c r="H102" s="148"/>
      <c r="I102" s="148"/>
      <c r="J102" s="148"/>
      <c r="K102" s="188" t="s">
        <v>161</v>
      </c>
      <c r="L102" s="150">
        <v>100</v>
      </c>
      <c r="M102" s="202">
        <f>IF(A102="","",IF(S102="",IF(A102="","",VLOOKUP(K102,calendar_price_2013,MATCH(L102,Sheet2!$C$1:$P$1,0)+1,0)),S102)*L102)</f>
        <v>53</v>
      </c>
      <c r="N102" s="203">
        <f t="shared" si="5"/>
        <v>10.600000000000001</v>
      </c>
      <c r="O102" s="204" t="str">
        <f t="shared" si="4"/>
        <v/>
      </c>
      <c r="P102" s="151"/>
      <c r="Q102" s="152"/>
      <c r="R102" s="153" t="str">
        <f t="shared" si="7"/>
        <v/>
      </c>
      <c r="S102" s="148"/>
      <c r="T102" s="148"/>
      <c r="U102" s="154"/>
      <c r="V102" s="155"/>
      <c r="AA102" s="92"/>
      <c r="AB102" s="132"/>
    </row>
    <row r="103" spans="1:28" ht="20.100000000000001" customHeight="1">
      <c r="A103" s="219">
        <f t="shared" si="6"/>
        <v>913036</v>
      </c>
      <c r="B103" s="149"/>
      <c r="C103" s="148"/>
      <c r="D103" s="148"/>
      <c r="E103" s="148"/>
      <c r="F103" s="148"/>
      <c r="G103" s="148"/>
      <c r="H103" s="148"/>
      <c r="I103" s="148"/>
      <c r="J103" s="148"/>
      <c r="K103" s="188" t="s">
        <v>162</v>
      </c>
      <c r="L103" s="150">
        <v>100</v>
      </c>
      <c r="M103" s="202">
        <f>IF(A103="","",IF(S103="",IF(A103="","",VLOOKUP(K103,calendar_price_2013,MATCH(L103,Sheet2!$C$1:$P$1,0)+1,0)),S103)*L103)</f>
        <v>53</v>
      </c>
      <c r="N103" s="203">
        <f t="shared" si="5"/>
        <v>10.600000000000001</v>
      </c>
      <c r="O103" s="204" t="str">
        <f t="shared" si="4"/>
        <v/>
      </c>
      <c r="P103" s="151"/>
      <c r="Q103" s="152"/>
      <c r="R103" s="153" t="str">
        <f t="shared" si="7"/>
        <v/>
      </c>
      <c r="S103" s="148"/>
      <c r="T103" s="148"/>
      <c r="U103" s="154"/>
      <c r="V103" s="155"/>
      <c r="AA103" s="92"/>
      <c r="AB103" s="132"/>
    </row>
    <row r="104" spans="1:28" ht="20.100000000000001" customHeight="1">
      <c r="A104" s="219">
        <f t="shared" si="6"/>
        <v>913037</v>
      </c>
      <c r="B104" s="189" t="s">
        <v>428</v>
      </c>
      <c r="C104" s="188" t="s">
        <v>421</v>
      </c>
      <c r="D104" s="188" t="s">
        <v>429</v>
      </c>
      <c r="E104" s="188" t="s">
        <v>430</v>
      </c>
      <c r="F104" s="188" t="s">
        <v>431</v>
      </c>
      <c r="G104" s="188" t="s">
        <v>424</v>
      </c>
      <c r="H104" s="188" t="s">
        <v>432</v>
      </c>
      <c r="I104" s="188" t="s">
        <v>433</v>
      </c>
      <c r="J104" s="188" t="s">
        <v>427</v>
      </c>
      <c r="K104" s="188" t="s">
        <v>109</v>
      </c>
      <c r="L104" s="150">
        <v>100</v>
      </c>
      <c r="M104" s="202">
        <f>IF(A104="","",IF(S104="",IF(A104="","",VLOOKUP(K104,calendar_price_2013,MATCH(L104,Sheet2!$C$1:$P$1,0)+1,0)),S104)*L104)</f>
        <v>53</v>
      </c>
      <c r="N104" s="203">
        <f t="shared" si="5"/>
        <v>10.600000000000001</v>
      </c>
      <c r="O104" s="204">
        <f t="shared" si="4"/>
        <v>190.8</v>
      </c>
      <c r="P104" s="151">
        <v>41440</v>
      </c>
      <c r="Q104" s="152">
        <v>0</v>
      </c>
      <c r="R104" s="153">
        <f t="shared" si="7"/>
        <v>190.8</v>
      </c>
      <c r="S104" s="148"/>
      <c r="T104" s="148"/>
      <c r="U104" s="154"/>
      <c r="V104" s="155"/>
      <c r="AA104" s="92"/>
      <c r="AB104" s="132"/>
    </row>
    <row r="105" spans="1:28" ht="20.100000000000001" customHeight="1">
      <c r="A105" s="219">
        <f t="shared" si="6"/>
        <v>913037</v>
      </c>
      <c r="B105" s="149"/>
      <c r="C105" s="148"/>
      <c r="D105" s="148"/>
      <c r="E105" s="148"/>
      <c r="F105" s="148"/>
      <c r="G105" s="148"/>
      <c r="H105" s="148"/>
      <c r="I105" s="148"/>
      <c r="J105" s="148"/>
      <c r="K105" s="188" t="s">
        <v>135</v>
      </c>
      <c r="L105" s="150">
        <v>100</v>
      </c>
      <c r="M105" s="202">
        <f>IF(A105="","",IF(S105="",IF(A105="","",VLOOKUP(K105,calendar_price_2013,MATCH(L105,Sheet2!$C$1:$P$1,0)+1,0)),S105)*L105)</f>
        <v>53</v>
      </c>
      <c r="N105" s="203">
        <f t="shared" si="5"/>
        <v>10.600000000000001</v>
      </c>
      <c r="O105" s="204" t="str">
        <f t="shared" si="4"/>
        <v/>
      </c>
      <c r="P105" s="151"/>
      <c r="Q105" s="152"/>
      <c r="R105" s="153" t="str">
        <f t="shared" si="7"/>
        <v/>
      </c>
      <c r="S105" s="148"/>
      <c r="T105" s="148"/>
      <c r="U105" s="154"/>
      <c r="V105" s="155"/>
      <c r="AA105" s="92"/>
      <c r="AB105" s="132"/>
    </row>
    <row r="106" spans="1:28" ht="20.100000000000001" customHeight="1">
      <c r="A106" s="219">
        <f t="shared" si="6"/>
        <v>913037</v>
      </c>
      <c r="B106" s="149"/>
      <c r="C106" s="148"/>
      <c r="D106" s="148"/>
      <c r="E106" s="148"/>
      <c r="F106" s="148"/>
      <c r="G106" s="148"/>
      <c r="H106" s="148"/>
      <c r="I106" s="148"/>
      <c r="J106" s="148"/>
      <c r="K106" s="188" t="s">
        <v>169</v>
      </c>
      <c r="L106" s="150">
        <v>100</v>
      </c>
      <c r="M106" s="202">
        <f>IF(A106="","",IF(S106="",IF(A106="","",VLOOKUP(K106,calendar_price_2013,MATCH(L106,Sheet2!$C$1:$P$1,0)+1,0)),S106)*L106)</f>
        <v>53</v>
      </c>
      <c r="N106" s="203">
        <f t="shared" si="5"/>
        <v>10.600000000000001</v>
      </c>
      <c r="O106" s="204" t="str">
        <f t="shared" si="4"/>
        <v/>
      </c>
      <c r="P106" s="151"/>
      <c r="Q106" s="152"/>
      <c r="R106" s="153" t="str">
        <f t="shared" si="7"/>
        <v/>
      </c>
      <c r="S106" s="148"/>
      <c r="T106" s="148"/>
      <c r="U106" s="154"/>
      <c r="V106" s="155"/>
      <c r="AA106" s="92"/>
      <c r="AB106" s="132"/>
    </row>
    <row r="107" spans="1:28" ht="20.100000000000001" customHeight="1">
      <c r="A107" s="219">
        <f t="shared" si="6"/>
        <v>913038</v>
      </c>
      <c r="B107" s="189" t="s">
        <v>434</v>
      </c>
      <c r="C107" s="148"/>
      <c r="D107" s="188" t="s">
        <v>435</v>
      </c>
      <c r="E107" s="188" t="s">
        <v>423</v>
      </c>
      <c r="F107" s="148"/>
      <c r="G107" s="188" t="s">
        <v>424</v>
      </c>
      <c r="H107" s="188" t="s">
        <v>436</v>
      </c>
      <c r="I107" s="188" t="s">
        <v>437</v>
      </c>
      <c r="J107" s="148"/>
      <c r="K107" s="188" t="s">
        <v>48</v>
      </c>
      <c r="L107" s="150">
        <v>100</v>
      </c>
      <c r="M107" s="202">
        <f>IF(A107="","",IF(S107="",IF(A107="","",VLOOKUP(K107,calendar_price_2013,MATCH(L107,Sheet2!$C$1:$P$1,0)+1,0)),S107)*L107)</f>
        <v>53</v>
      </c>
      <c r="N107" s="203">
        <f t="shared" si="5"/>
        <v>10.600000000000001</v>
      </c>
      <c r="O107" s="204">
        <f t="shared" si="4"/>
        <v>190.8</v>
      </c>
      <c r="P107" s="151">
        <v>41440</v>
      </c>
      <c r="Q107" s="152">
        <v>0</v>
      </c>
      <c r="R107" s="153">
        <f t="shared" si="7"/>
        <v>190.8</v>
      </c>
      <c r="S107" s="148"/>
      <c r="T107" s="148"/>
      <c r="U107" s="154"/>
      <c r="V107" s="155"/>
      <c r="AA107" s="92"/>
      <c r="AB107" s="132"/>
    </row>
    <row r="108" spans="1:28" ht="20.100000000000001" customHeight="1">
      <c r="A108" s="219">
        <f t="shared" si="6"/>
        <v>913038</v>
      </c>
      <c r="B108" s="149"/>
      <c r="C108" s="148"/>
      <c r="D108" s="148"/>
      <c r="E108" s="148"/>
      <c r="F108" s="148"/>
      <c r="G108" s="148"/>
      <c r="H108" s="148"/>
      <c r="I108" s="148"/>
      <c r="J108" s="148"/>
      <c r="K108" s="188" t="s">
        <v>157</v>
      </c>
      <c r="L108" s="150">
        <v>100</v>
      </c>
      <c r="M108" s="202">
        <f>IF(A108="","",IF(S108="",IF(A108="","",VLOOKUP(K108,calendar_price_2013,MATCH(L108,Sheet2!$C$1:$P$1,0)+1,0)),S108)*L108)</f>
        <v>53</v>
      </c>
      <c r="N108" s="203">
        <f t="shared" si="5"/>
        <v>10.600000000000001</v>
      </c>
      <c r="O108" s="204" t="str">
        <f t="shared" si="4"/>
        <v/>
      </c>
      <c r="P108" s="151"/>
      <c r="Q108" s="152"/>
      <c r="R108" s="153" t="str">
        <f t="shared" si="7"/>
        <v/>
      </c>
      <c r="S108" s="148"/>
      <c r="T108" s="148"/>
      <c r="U108" s="154"/>
      <c r="V108" s="155"/>
      <c r="AA108" s="92"/>
      <c r="AB108" s="132"/>
    </row>
    <row r="109" spans="1:28" ht="20.100000000000001" customHeight="1">
      <c r="A109" s="219">
        <f t="shared" si="6"/>
        <v>913038</v>
      </c>
      <c r="B109" s="149"/>
      <c r="C109" s="148"/>
      <c r="D109" s="148"/>
      <c r="E109" s="148"/>
      <c r="F109" s="148"/>
      <c r="G109" s="148"/>
      <c r="H109" s="148"/>
      <c r="I109" s="148"/>
      <c r="J109" s="148"/>
      <c r="K109" s="188" t="s">
        <v>166</v>
      </c>
      <c r="L109" s="150">
        <v>100</v>
      </c>
      <c r="M109" s="202">
        <f>IF(A109="","",IF(S109="",IF(A109="","",VLOOKUP(K109,calendar_price_2013,MATCH(L109,Sheet2!$C$1:$P$1,0)+1,0)),S109)*L109)</f>
        <v>53</v>
      </c>
      <c r="N109" s="203">
        <f t="shared" si="5"/>
        <v>10.600000000000001</v>
      </c>
      <c r="O109" s="204" t="str">
        <f t="shared" si="4"/>
        <v/>
      </c>
      <c r="P109" s="151"/>
      <c r="Q109" s="152"/>
      <c r="R109" s="153" t="str">
        <f t="shared" si="7"/>
        <v/>
      </c>
      <c r="S109" s="148"/>
      <c r="T109" s="148"/>
      <c r="U109" s="154"/>
      <c r="V109" s="155"/>
      <c r="AA109" s="92"/>
      <c r="AB109" s="132"/>
    </row>
    <row r="110" spans="1:28" ht="20.100000000000001" customHeight="1">
      <c r="A110" s="219">
        <f t="shared" si="6"/>
        <v>913039</v>
      </c>
      <c r="B110" s="189" t="s">
        <v>438</v>
      </c>
      <c r="C110" s="188" t="s">
        <v>18</v>
      </c>
      <c r="D110" s="188" t="s">
        <v>439</v>
      </c>
      <c r="E110" s="188" t="s">
        <v>440</v>
      </c>
      <c r="F110" s="188" t="s">
        <v>441</v>
      </c>
      <c r="G110" s="188" t="s">
        <v>442</v>
      </c>
      <c r="H110" s="188" t="s">
        <v>443</v>
      </c>
      <c r="I110" s="188" t="s">
        <v>444</v>
      </c>
      <c r="J110" s="188" t="s">
        <v>445</v>
      </c>
      <c r="K110" s="188" t="s">
        <v>48</v>
      </c>
      <c r="L110" s="148">
        <v>100</v>
      </c>
      <c r="M110" s="202">
        <f>IF(A110="","",IF(S110="",IF(A110="","",VLOOKUP(K110,calendar_price_2013,MATCH(L110,Sheet2!$C$1:$P$1,0)+1,0)),S110)*L110)</f>
        <v>45</v>
      </c>
      <c r="N110" s="203">
        <f t="shared" si="5"/>
        <v>9</v>
      </c>
      <c r="O110" s="204">
        <f t="shared" si="4"/>
        <v>216</v>
      </c>
      <c r="P110" s="151">
        <v>41440</v>
      </c>
      <c r="Q110" s="152">
        <v>216</v>
      </c>
      <c r="R110" s="153">
        <f t="shared" si="7"/>
        <v>0</v>
      </c>
      <c r="S110" s="148">
        <v>0.45</v>
      </c>
      <c r="T110" s="148"/>
      <c r="U110" s="154"/>
      <c r="V110" s="155"/>
      <c r="AA110" s="92"/>
      <c r="AB110" s="132"/>
    </row>
    <row r="111" spans="1:28" ht="20.100000000000001" customHeight="1">
      <c r="A111" s="219">
        <f t="shared" si="6"/>
        <v>913039</v>
      </c>
      <c r="B111" s="149"/>
      <c r="C111" s="148"/>
      <c r="D111" s="148"/>
      <c r="E111" s="148"/>
      <c r="F111" s="148"/>
      <c r="G111" s="148"/>
      <c r="H111" s="148"/>
      <c r="I111" s="148"/>
      <c r="J111" s="148"/>
      <c r="K111" s="188" t="s">
        <v>111</v>
      </c>
      <c r="L111" s="148">
        <v>100</v>
      </c>
      <c r="M111" s="202">
        <f>IF(A111="","",IF(S111="",IF(A111="","",VLOOKUP(K111,calendar_price_2013,MATCH(L111,Sheet2!$C$1:$P$1,0)+1,0)),S111)*L111)</f>
        <v>45</v>
      </c>
      <c r="N111" s="203">
        <f t="shared" si="5"/>
        <v>9</v>
      </c>
      <c r="O111" s="204" t="str">
        <f t="shared" si="4"/>
        <v/>
      </c>
      <c r="P111" s="151"/>
      <c r="Q111" s="152"/>
      <c r="R111" s="153" t="str">
        <f t="shared" si="7"/>
        <v/>
      </c>
      <c r="S111" s="188">
        <v>0.45</v>
      </c>
      <c r="T111" s="148"/>
      <c r="U111" s="154"/>
      <c r="V111" s="155"/>
      <c r="AA111" s="92"/>
      <c r="AB111" s="132"/>
    </row>
    <row r="112" spans="1:28" ht="20.100000000000001" customHeight="1">
      <c r="A112" s="219">
        <f t="shared" si="6"/>
        <v>913039</v>
      </c>
      <c r="B112" s="149"/>
      <c r="C112" s="148"/>
      <c r="D112" s="148"/>
      <c r="E112" s="148"/>
      <c r="F112" s="148"/>
      <c r="G112" s="148"/>
      <c r="H112" s="148"/>
      <c r="I112" s="148"/>
      <c r="J112" s="148"/>
      <c r="K112" s="188" t="s">
        <v>153</v>
      </c>
      <c r="L112" s="148">
        <v>100</v>
      </c>
      <c r="M112" s="202">
        <f>IF(A112="","",IF(S112="",IF(A112="","",VLOOKUP(K112,calendar_price_2013,MATCH(L112,Sheet2!$C$1:$P$1,0)+1,0)),S112)*L112)</f>
        <v>45</v>
      </c>
      <c r="N112" s="203">
        <f t="shared" si="5"/>
        <v>9</v>
      </c>
      <c r="O112" s="204" t="str">
        <f t="shared" si="4"/>
        <v/>
      </c>
      <c r="P112" s="151"/>
      <c r="Q112" s="152"/>
      <c r="R112" s="153" t="str">
        <f t="shared" si="7"/>
        <v/>
      </c>
      <c r="S112" s="188">
        <v>0.45</v>
      </c>
      <c r="T112" s="148"/>
      <c r="U112" s="154"/>
      <c r="V112" s="155"/>
      <c r="AA112" s="92"/>
      <c r="AB112" s="132"/>
    </row>
    <row r="113" spans="1:28" ht="20.100000000000001" customHeight="1">
      <c r="A113" s="219">
        <f t="shared" si="6"/>
        <v>913039</v>
      </c>
      <c r="B113" s="149"/>
      <c r="C113" s="148"/>
      <c r="D113" s="148"/>
      <c r="E113" s="148"/>
      <c r="F113" s="148"/>
      <c r="G113" s="148"/>
      <c r="H113" s="148"/>
      <c r="I113" s="148"/>
      <c r="J113" s="148"/>
      <c r="K113" s="188" t="s">
        <v>161</v>
      </c>
      <c r="L113" s="148">
        <v>100</v>
      </c>
      <c r="M113" s="202">
        <f>IF(A113="","",IF(S113="",IF(A113="","",VLOOKUP(K113,calendar_price_2013,MATCH(L113,Sheet2!$C$1:$P$1,0)+1,0)),S113)*L113)</f>
        <v>45</v>
      </c>
      <c r="N113" s="203">
        <f t="shared" si="5"/>
        <v>9</v>
      </c>
      <c r="O113" s="204" t="str">
        <f t="shared" si="4"/>
        <v/>
      </c>
      <c r="P113" s="151"/>
      <c r="Q113" s="152"/>
      <c r="R113" s="153" t="str">
        <f t="shared" si="7"/>
        <v/>
      </c>
      <c r="S113" s="188">
        <v>0.45</v>
      </c>
      <c r="T113" s="148"/>
      <c r="U113" s="154"/>
      <c r="V113" s="155"/>
      <c r="AA113" s="92"/>
      <c r="AB113" s="132"/>
    </row>
    <row r="114" spans="1:28" ht="20.100000000000001" customHeight="1">
      <c r="A114" s="219">
        <f t="shared" si="6"/>
        <v>913040</v>
      </c>
      <c r="B114" s="189" t="s">
        <v>438</v>
      </c>
      <c r="C114" s="188" t="s">
        <v>18</v>
      </c>
      <c r="D114" s="188" t="s">
        <v>446</v>
      </c>
      <c r="E114" s="188" t="s">
        <v>447</v>
      </c>
      <c r="F114" s="148"/>
      <c r="G114" s="188" t="s">
        <v>442</v>
      </c>
      <c r="H114" s="188" t="s">
        <v>448</v>
      </c>
      <c r="I114" s="188" t="s">
        <v>449</v>
      </c>
      <c r="J114" s="188" t="s">
        <v>450</v>
      </c>
      <c r="K114" s="188" t="s">
        <v>48</v>
      </c>
      <c r="L114" s="148">
        <v>100</v>
      </c>
      <c r="M114" s="202">
        <f>IF(A114="","",IF(S114="",IF(A114="","",VLOOKUP(K114,calendar_price_2013,MATCH(L114,Sheet2!$C$1:$P$1,0)+1,0)),S114)*L114)</f>
        <v>45</v>
      </c>
      <c r="N114" s="203">
        <f t="shared" si="5"/>
        <v>9</v>
      </c>
      <c r="O114" s="204">
        <f t="shared" si="4"/>
        <v>216</v>
      </c>
      <c r="P114" s="151">
        <v>41440</v>
      </c>
      <c r="Q114" s="152">
        <v>216</v>
      </c>
      <c r="R114" s="153">
        <f t="shared" si="7"/>
        <v>0</v>
      </c>
      <c r="S114" s="188">
        <v>0.45</v>
      </c>
      <c r="T114" s="148"/>
      <c r="U114" s="154">
        <v>41478</v>
      </c>
      <c r="V114" s="155"/>
      <c r="AA114" s="92"/>
      <c r="AB114" s="132"/>
    </row>
    <row r="115" spans="1:28" ht="20.100000000000001" customHeight="1">
      <c r="A115" s="219">
        <f t="shared" si="6"/>
        <v>913040</v>
      </c>
      <c r="B115" s="149"/>
      <c r="C115" s="148"/>
      <c r="D115" s="148"/>
      <c r="E115" s="148"/>
      <c r="F115" s="148"/>
      <c r="G115" s="148"/>
      <c r="H115" s="148"/>
      <c r="I115" s="148"/>
      <c r="J115" s="148"/>
      <c r="K115" s="188" t="s">
        <v>111</v>
      </c>
      <c r="L115" s="148">
        <v>100</v>
      </c>
      <c r="M115" s="202">
        <f>IF(A115="","",IF(S115="",IF(A115="","",VLOOKUP(K115,calendar_price_2013,MATCH(L115,Sheet2!$C$1:$P$1,0)+1,0)),S115)*L115)</f>
        <v>45</v>
      </c>
      <c r="N115" s="203">
        <f t="shared" si="5"/>
        <v>9</v>
      </c>
      <c r="O115" s="204" t="str">
        <f t="shared" si="4"/>
        <v/>
      </c>
      <c r="P115" s="151"/>
      <c r="Q115" s="152"/>
      <c r="R115" s="153" t="str">
        <f t="shared" si="7"/>
        <v/>
      </c>
      <c r="S115" s="188">
        <v>0.45</v>
      </c>
      <c r="T115" s="148"/>
      <c r="U115" s="154"/>
      <c r="V115" s="155"/>
      <c r="AA115" s="92"/>
      <c r="AB115" s="132"/>
    </row>
    <row r="116" spans="1:28" ht="20.100000000000001" customHeight="1">
      <c r="A116" s="219">
        <f t="shared" si="6"/>
        <v>913040</v>
      </c>
      <c r="B116" s="149"/>
      <c r="C116" s="148"/>
      <c r="D116" s="148"/>
      <c r="E116" s="148"/>
      <c r="F116" s="148"/>
      <c r="G116" s="148"/>
      <c r="H116" s="148"/>
      <c r="I116" s="148"/>
      <c r="J116" s="148"/>
      <c r="K116" s="188" t="s">
        <v>47</v>
      </c>
      <c r="L116" s="148">
        <v>100</v>
      </c>
      <c r="M116" s="202">
        <f>IF(A116="","",IF(S116="",IF(A116="","",VLOOKUP(K116,calendar_price_2013,MATCH(L116,Sheet2!$C$1:$P$1,0)+1,0)),S116)*L116)</f>
        <v>45</v>
      </c>
      <c r="N116" s="203">
        <f t="shared" si="5"/>
        <v>9</v>
      </c>
      <c r="O116" s="204" t="str">
        <f t="shared" si="4"/>
        <v/>
      </c>
      <c r="P116" s="151"/>
      <c r="Q116" s="152"/>
      <c r="R116" s="153" t="str">
        <f t="shared" si="7"/>
        <v/>
      </c>
      <c r="S116" s="188">
        <v>0.45</v>
      </c>
      <c r="T116" s="148"/>
      <c r="U116" s="154"/>
      <c r="V116" s="155"/>
      <c r="AA116" s="92"/>
      <c r="AB116" s="132"/>
    </row>
    <row r="117" spans="1:28" ht="20.100000000000001" customHeight="1">
      <c r="A117" s="219">
        <f t="shared" si="6"/>
        <v>913040</v>
      </c>
      <c r="B117" s="149"/>
      <c r="C117" s="148"/>
      <c r="D117" s="148"/>
      <c r="E117" s="148"/>
      <c r="F117" s="148"/>
      <c r="G117" s="148"/>
      <c r="H117" s="148"/>
      <c r="I117" s="148"/>
      <c r="J117" s="148"/>
      <c r="K117" s="188" t="s">
        <v>91</v>
      </c>
      <c r="L117" s="148">
        <v>100</v>
      </c>
      <c r="M117" s="202">
        <f>IF(A117="","",IF(S117="",IF(A117="","",VLOOKUP(K117,calendar_price_2013,MATCH(L117,Sheet2!$C$1:$P$1,0)+1,0)),S117)*L117)</f>
        <v>45</v>
      </c>
      <c r="N117" s="203">
        <f t="shared" si="5"/>
        <v>9</v>
      </c>
      <c r="O117" s="204" t="str">
        <f t="shared" si="4"/>
        <v/>
      </c>
      <c r="P117" s="151"/>
      <c r="Q117" s="152"/>
      <c r="R117" s="153" t="str">
        <f t="shared" si="7"/>
        <v/>
      </c>
      <c r="S117" s="188">
        <v>0.45</v>
      </c>
      <c r="T117" s="148"/>
      <c r="U117" s="154"/>
      <c r="V117" s="155"/>
      <c r="AA117" s="92"/>
      <c r="AB117" s="132"/>
    </row>
    <row r="118" spans="1:28" ht="20.100000000000001" customHeight="1">
      <c r="A118" s="219">
        <f t="shared" si="6"/>
        <v>913041</v>
      </c>
      <c r="B118" s="189" t="s">
        <v>438</v>
      </c>
      <c r="C118" s="188" t="s">
        <v>18</v>
      </c>
      <c r="D118" s="188" t="s">
        <v>451</v>
      </c>
      <c r="E118" s="188" t="s">
        <v>441</v>
      </c>
      <c r="F118" s="188" t="s">
        <v>18</v>
      </c>
      <c r="G118" s="188" t="s">
        <v>442</v>
      </c>
      <c r="H118" s="188" t="s">
        <v>452</v>
      </c>
      <c r="I118" s="188" t="s">
        <v>453</v>
      </c>
      <c r="J118" s="188" t="s">
        <v>456</v>
      </c>
      <c r="K118" s="188" t="s">
        <v>48</v>
      </c>
      <c r="L118" s="148">
        <v>100</v>
      </c>
      <c r="M118" s="202">
        <f>IF(A118="","",IF(S118="",IF(A118="","",VLOOKUP(K118,calendar_price_2013,MATCH(L118,Sheet2!$C$1:$P$1,0)+1,0)),S118)*L118)</f>
        <v>45</v>
      </c>
      <c r="N118" s="203">
        <f t="shared" si="5"/>
        <v>9</v>
      </c>
      <c r="O118" s="204">
        <f t="shared" si="4"/>
        <v>216</v>
      </c>
      <c r="P118" s="151">
        <v>41440</v>
      </c>
      <c r="Q118" s="152">
        <v>216</v>
      </c>
      <c r="R118" s="153">
        <f t="shared" si="7"/>
        <v>0</v>
      </c>
      <c r="S118" s="188">
        <v>0.45</v>
      </c>
      <c r="T118" s="148"/>
      <c r="U118" s="154">
        <v>41458</v>
      </c>
      <c r="V118" s="155"/>
      <c r="AA118" s="92"/>
      <c r="AB118" s="132"/>
    </row>
    <row r="119" spans="1:28" ht="20.100000000000001" customHeight="1">
      <c r="A119" s="219">
        <f t="shared" si="6"/>
        <v>913041</v>
      </c>
      <c r="B119" s="149"/>
      <c r="C119" s="148"/>
      <c r="D119" s="148"/>
      <c r="E119" s="148"/>
      <c r="F119" s="148"/>
      <c r="G119" s="148"/>
      <c r="H119" s="148"/>
      <c r="I119" s="148"/>
      <c r="J119" s="148"/>
      <c r="K119" s="188" t="s">
        <v>111</v>
      </c>
      <c r="L119" s="148">
        <v>100</v>
      </c>
      <c r="M119" s="202">
        <f>IF(A119="","",IF(S119="",IF(A119="","",VLOOKUP(K119,calendar_price_2013,MATCH(L119,Sheet2!$C$1:$P$1,0)+1,0)),S119)*L119)</f>
        <v>45</v>
      </c>
      <c r="N119" s="203">
        <f t="shared" si="5"/>
        <v>9</v>
      </c>
      <c r="O119" s="204" t="str">
        <f t="shared" si="4"/>
        <v/>
      </c>
      <c r="P119" s="151"/>
      <c r="Q119" s="152"/>
      <c r="R119" s="153" t="str">
        <f t="shared" si="7"/>
        <v/>
      </c>
      <c r="S119" s="188">
        <v>0.45</v>
      </c>
      <c r="T119" s="148"/>
      <c r="U119" s="154"/>
      <c r="V119" s="155"/>
      <c r="AA119" s="92"/>
      <c r="AB119" s="132"/>
    </row>
    <row r="120" spans="1:28" ht="20.100000000000001" customHeight="1">
      <c r="A120" s="219">
        <f t="shared" si="6"/>
        <v>913041</v>
      </c>
      <c r="B120" s="149"/>
      <c r="C120" s="148"/>
      <c r="D120" s="148"/>
      <c r="E120" s="148"/>
      <c r="F120" s="148"/>
      <c r="G120" s="148"/>
      <c r="H120" s="148"/>
      <c r="I120" s="148"/>
      <c r="J120" s="148"/>
      <c r="K120" s="188" t="s">
        <v>153</v>
      </c>
      <c r="L120" s="148">
        <v>100</v>
      </c>
      <c r="M120" s="202">
        <f>IF(A120="","",IF(S120="",IF(A120="","",VLOOKUP(K120,calendar_price_2013,MATCH(L120,Sheet2!$C$1:$P$1,0)+1,0)),S120)*L120)</f>
        <v>45</v>
      </c>
      <c r="N120" s="203">
        <f t="shared" si="5"/>
        <v>9</v>
      </c>
      <c r="O120" s="204" t="str">
        <f t="shared" si="4"/>
        <v/>
      </c>
      <c r="P120" s="151"/>
      <c r="Q120" s="152"/>
      <c r="R120" s="153" t="str">
        <f t="shared" si="7"/>
        <v/>
      </c>
      <c r="S120" s="188">
        <v>0.45</v>
      </c>
      <c r="T120" s="148"/>
      <c r="U120" s="154"/>
      <c r="V120" s="155"/>
      <c r="AA120" s="92"/>
      <c r="AB120" s="132"/>
    </row>
    <row r="121" spans="1:28" ht="20.100000000000001" customHeight="1">
      <c r="A121" s="219">
        <f t="shared" si="6"/>
        <v>913041</v>
      </c>
      <c r="B121" s="149"/>
      <c r="C121" s="148"/>
      <c r="D121" s="148"/>
      <c r="E121" s="148"/>
      <c r="F121" s="148"/>
      <c r="G121" s="148"/>
      <c r="H121" s="148"/>
      <c r="I121" s="148"/>
      <c r="J121" s="148"/>
      <c r="K121" s="188" t="s">
        <v>91</v>
      </c>
      <c r="L121" s="148">
        <v>100</v>
      </c>
      <c r="M121" s="202">
        <f>IF(A121="","",IF(S121="",IF(A121="","",VLOOKUP(K121,calendar_price_2013,MATCH(L121,Sheet2!$C$1:$P$1,0)+1,0)),S121)*L121)</f>
        <v>45</v>
      </c>
      <c r="N121" s="203">
        <f t="shared" si="5"/>
        <v>9</v>
      </c>
      <c r="O121" s="204" t="str">
        <f t="shared" si="4"/>
        <v/>
      </c>
      <c r="P121" s="151"/>
      <c r="Q121" s="152"/>
      <c r="R121" s="153" t="str">
        <f t="shared" si="7"/>
        <v/>
      </c>
      <c r="S121" s="188">
        <v>0.45</v>
      </c>
      <c r="T121" s="148"/>
      <c r="U121" s="154"/>
      <c r="V121" s="155"/>
      <c r="AA121" s="92"/>
      <c r="AB121" s="132"/>
    </row>
    <row r="122" spans="1:28" ht="20.100000000000001" customHeight="1">
      <c r="A122" s="220">
        <f t="shared" si="6"/>
        <v>913042</v>
      </c>
      <c r="B122" s="189" t="s">
        <v>457</v>
      </c>
      <c r="C122" s="188" t="s">
        <v>458</v>
      </c>
      <c r="D122" s="188" t="s">
        <v>459</v>
      </c>
      <c r="E122" s="188" t="s">
        <v>460</v>
      </c>
      <c r="F122" s="188" t="s">
        <v>18</v>
      </c>
      <c r="G122" s="188" t="s">
        <v>184</v>
      </c>
      <c r="H122" s="188" t="s">
        <v>461</v>
      </c>
      <c r="I122" s="188" t="s">
        <v>462</v>
      </c>
      <c r="J122" s="188" t="s">
        <v>463</v>
      </c>
      <c r="K122" s="188" t="s">
        <v>48</v>
      </c>
      <c r="L122" s="148">
        <v>100</v>
      </c>
      <c r="M122" s="202">
        <f>IF(A122="","",IF(S122="",IF(A122="","",VLOOKUP(K122,calendar_price_2013,MATCH(L122,Sheet2!$C$1:$P$1,0)+1,0)),S122)*L122)</f>
        <v>53</v>
      </c>
      <c r="N122" s="203">
        <f t="shared" si="5"/>
        <v>10.600000000000001</v>
      </c>
      <c r="O122" s="204">
        <f t="shared" si="4"/>
        <v>190.8</v>
      </c>
      <c r="P122" s="151">
        <v>41447</v>
      </c>
      <c r="Q122" s="152">
        <v>0</v>
      </c>
      <c r="R122" s="153">
        <f t="shared" si="7"/>
        <v>190.8</v>
      </c>
      <c r="S122" s="148"/>
      <c r="T122" s="148"/>
      <c r="U122" s="154"/>
      <c r="V122" s="155"/>
      <c r="AA122" s="92"/>
      <c r="AB122" s="132"/>
    </row>
    <row r="123" spans="1:28" ht="20.100000000000001" customHeight="1">
      <c r="A123" s="219">
        <f t="shared" si="6"/>
        <v>913042</v>
      </c>
      <c r="B123" s="149"/>
      <c r="C123" s="148"/>
      <c r="D123" s="148"/>
      <c r="E123" s="148"/>
      <c r="F123" s="148"/>
      <c r="G123" s="148"/>
      <c r="H123" s="148"/>
      <c r="I123" s="148"/>
      <c r="J123" s="148"/>
      <c r="K123" s="188" t="s">
        <v>157</v>
      </c>
      <c r="L123" s="148">
        <v>100</v>
      </c>
      <c r="M123" s="202">
        <f>IF(A123="","",IF(S123="",IF(A123="","",VLOOKUP(K123,calendar_price_2013,MATCH(L123,Sheet2!$C$1:$P$1,0)+1,0)),S123)*L123)</f>
        <v>53</v>
      </c>
      <c r="N123" s="203">
        <f t="shared" si="5"/>
        <v>10.600000000000001</v>
      </c>
      <c r="O123" s="204" t="str">
        <f t="shared" si="4"/>
        <v/>
      </c>
      <c r="P123" s="151"/>
      <c r="Q123" s="152"/>
      <c r="R123" s="153" t="str">
        <f t="shared" si="7"/>
        <v/>
      </c>
      <c r="S123" s="148"/>
      <c r="T123" s="148"/>
      <c r="U123" s="154"/>
      <c r="V123" s="155"/>
      <c r="AA123" s="92"/>
      <c r="AB123" s="132"/>
    </row>
    <row r="124" spans="1:28" ht="20.100000000000001" customHeight="1">
      <c r="A124" s="219">
        <f t="shared" si="6"/>
        <v>913042</v>
      </c>
      <c r="B124" s="149"/>
      <c r="C124" s="148"/>
      <c r="D124" s="148"/>
      <c r="E124" s="148"/>
      <c r="F124" s="148"/>
      <c r="G124" s="148"/>
      <c r="H124" s="148"/>
      <c r="I124" s="148"/>
      <c r="J124" s="148"/>
      <c r="K124" s="188" t="s">
        <v>47</v>
      </c>
      <c r="L124" s="148">
        <v>100</v>
      </c>
      <c r="M124" s="202">
        <f>IF(A124="","",IF(S124="",IF(A124="","",VLOOKUP(K124,calendar_price_2013,MATCH(L124,Sheet2!$C$1:$P$1,0)+1,0)),S124)*L124)</f>
        <v>53</v>
      </c>
      <c r="N124" s="203">
        <f t="shared" si="5"/>
        <v>10.600000000000001</v>
      </c>
      <c r="O124" s="204" t="str">
        <f t="shared" si="4"/>
        <v/>
      </c>
      <c r="P124" s="151"/>
      <c r="Q124" s="152"/>
      <c r="R124" s="153" t="str">
        <f t="shared" si="7"/>
        <v/>
      </c>
      <c r="S124" s="148"/>
      <c r="T124" s="148"/>
      <c r="U124" s="154"/>
      <c r="V124" s="155"/>
      <c r="AA124" s="92"/>
      <c r="AB124" s="132"/>
    </row>
    <row r="125" spans="1:28" ht="20.100000000000001" customHeight="1">
      <c r="A125" s="220">
        <f t="shared" si="6"/>
        <v>913043</v>
      </c>
      <c r="B125" s="189" t="s">
        <v>464</v>
      </c>
      <c r="C125" s="188" t="s">
        <v>465</v>
      </c>
      <c r="D125" s="188" t="s">
        <v>466</v>
      </c>
      <c r="E125" s="188" t="s">
        <v>18</v>
      </c>
      <c r="F125" s="188" t="s">
        <v>18</v>
      </c>
      <c r="G125" s="188" t="s">
        <v>475</v>
      </c>
      <c r="H125" s="188" t="s">
        <v>467</v>
      </c>
      <c r="I125" s="188" t="s">
        <v>468</v>
      </c>
      <c r="J125" s="188" t="s">
        <v>469</v>
      </c>
      <c r="K125" s="188" t="s">
        <v>306</v>
      </c>
      <c r="L125" s="148">
        <v>200</v>
      </c>
      <c r="M125" s="202">
        <f>IF(A125="","",IF(S125="",IF(A125="","",VLOOKUP(K125,calendar_price_2013,MATCH(L125,Sheet2!$C$1:$P$1,0)+1,0)),S125)*L125)</f>
        <v>166</v>
      </c>
      <c r="N125" s="203">
        <f t="shared" si="5"/>
        <v>33.200000000000003</v>
      </c>
      <c r="O125" s="204">
        <f t="shared" si="4"/>
        <v>597.6</v>
      </c>
      <c r="P125" s="151">
        <v>41447</v>
      </c>
      <c r="Q125" s="152">
        <v>597.6</v>
      </c>
      <c r="R125" s="153">
        <f t="shared" si="7"/>
        <v>0</v>
      </c>
      <c r="S125" s="148">
        <v>0.83</v>
      </c>
      <c r="T125" s="148"/>
      <c r="U125" s="154">
        <v>41460</v>
      </c>
      <c r="V125" s="155"/>
      <c r="AA125" s="92"/>
      <c r="AB125" s="132"/>
    </row>
    <row r="126" spans="1:28" ht="20.100000000000001" customHeight="1">
      <c r="A126" s="219">
        <f t="shared" si="6"/>
        <v>913043</v>
      </c>
      <c r="B126" s="149"/>
      <c r="C126" s="148"/>
      <c r="D126" s="148"/>
      <c r="E126" s="148"/>
      <c r="F126" s="148"/>
      <c r="G126" s="148"/>
      <c r="H126" s="148"/>
      <c r="I126" s="148"/>
      <c r="J126" s="148"/>
      <c r="K126" s="188" t="s">
        <v>307</v>
      </c>
      <c r="L126" s="148">
        <v>200</v>
      </c>
      <c r="M126" s="202">
        <f>IF(A126="","",IF(S126="",IF(A126="","",VLOOKUP(K126,calendar_price_2013,MATCH(L126,Sheet2!$C$1:$P$1,0)+1,0)),S126)*L126)</f>
        <v>166</v>
      </c>
      <c r="N126" s="203">
        <f t="shared" si="5"/>
        <v>33.200000000000003</v>
      </c>
      <c r="O126" s="204" t="str">
        <f t="shared" si="4"/>
        <v/>
      </c>
      <c r="P126" s="151"/>
      <c r="Q126" s="152"/>
      <c r="R126" s="153" t="str">
        <f t="shared" si="7"/>
        <v/>
      </c>
      <c r="S126" s="148">
        <v>0.83</v>
      </c>
      <c r="T126" s="148"/>
      <c r="U126" s="154"/>
      <c r="V126" s="155"/>
      <c r="AA126" s="92"/>
      <c r="AB126" s="132"/>
    </row>
    <row r="127" spans="1:28" ht="20.100000000000001" customHeight="1">
      <c r="A127" s="219">
        <f t="shared" si="6"/>
        <v>913043</v>
      </c>
      <c r="B127" s="149"/>
      <c r="C127" s="148"/>
      <c r="D127" s="148"/>
      <c r="E127" s="148"/>
      <c r="F127" s="148"/>
      <c r="G127" s="148"/>
      <c r="H127" s="148"/>
      <c r="I127" s="148"/>
      <c r="J127" s="148"/>
      <c r="K127" s="188" t="s">
        <v>130</v>
      </c>
      <c r="L127" s="148">
        <v>200</v>
      </c>
      <c r="M127" s="202">
        <f>IF(A127="","",IF(S127="",IF(A127="","",VLOOKUP(K127,calendar_price_2013,MATCH(L127,Sheet2!$C$1:$P$1,0)+1,0)),S127)*L127)</f>
        <v>166</v>
      </c>
      <c r="N127" s="203">
        <f t="shared" si="5"/>
        <v>33.200000000000003</v>
      </c>
      <c r="O127" s="204" t="str">
        <f t="shared" si="4"/>
        <v/>
      </c>
      <c r="P127" s="151"/>
      <c r="Q127" s="152"/>
      <c r="R127" s="153" t="str">
        <f t="shared" si="7"/>
        <v/>
      </c>
      <c r="S127" s="148">
        <v>0.83</v>
      </c>
      <c r="T127" s="148"/>
      <c r="U127" s="154"/>
      <c r="V127" s="155"/>
      <c r="AA127" s="92"/>
      <c r="AB127" s="132"/>
    </row>
    <row r="128" spans="1:28" ht="20.100000000000001" customHeight="1">
      <c r="A128" s="220">
        <f t="shared" si="6"/>
        <v>913044</v>
      </c>
      <c r="B128" s="189" t="s">
        <v>470</v>
      </c>
      <c r="C128" s="188" t="s">
        <v>465</v>
      </c>
      <c r="D128" s="188" t="s">
        <v>471</v>
      </c>
      <c r="E128" s="188" t="s">
        <v>472</v>
      </c>
      <c r="F128" s="188" t="s">
        <v>18</v>
      </c>
      <c r="G128" s="188" t="s">
        <v>408</v>
      </c>
      <c r="H128" s="188" t="s">
        <v>473</v>
      </c>
      <c r="I128" s="188" t="s">
        <v>474</v>
      </c>
      <c r="J128" s="188" t="s">
        <v>469</v>
      </c>
      <c r="K128" s="188" t="s">
        <v>32</v>
      </c>
      <c r="L128" s="148">
        <v>200</v>
      </c>
      <c r="M128" s="202">
        <f>IF(A128="","",IF(S128="",IF(A128="","",VLOOKUP(K128,calendar_price_2013,MATCH(L128,Sheet2!$C$1:$P$1,0)+1,0)),S128)*L128)</f>
        <v>122</v>
      </c>
      <c r="N128" s="203">
        <f t="shared" si="5"/>
        <v>24.400000000000002</v>
      </c>
      <c r="O128" s="204">
        <f t="shared" si="4"/>
        <v>512.4</v>
      </c>
      <c r="P128" s="151">
        <v>41447</v>
      </c>
      <c r="Q128" s="152">
        <v>512.4</v>
      </c>
      <c r="R128" s="153">
        <f t="shared" si="7"/>
        <v>0</v>
      </c>
      <c r="S128" s="148">
        <v>0.61</v>
      </c>
      <c r="T128" s="148"/>
      <c r="U128" s="154">
        <v>41460</v>
      </c>
      <c r="V128" s="155"/>
      <c r="AA128" s="92"/>
      <c r="AB128" s="132"/>
    </row>
    <row r="129" spans="1:28" ht="20.100000000000001" customHeight="1">
      <c r="A129" s="219">
        <f t="shared" si="6"/>
        <v>913044</v>
      </c>
      <c r="B129" s="149"/>
      <c r="C129" s="148"/>
      <c r="D129" s="148"/>
      <c r="E129" s="148"/>
      <c r="F129" s="148"/>
      <c r="G129" s="148"/>
      <c r="H129" s="148"/>
      <c r="I129" s="148"/>
      <c r="J129" s="148"/>
      <c r="K129" s="188" t="s">
        <v>96</v>
      </c>
      <c r="L129" s="148">
        <v>200</v>
      </c>
      <c r="M129" s="202">
        <f>IF(A129="","",IF(S129="",IF(A129="","",VLOOKUP(K129,calendar_price_2013,MATCH(L129,Sheet2!$C$1:$P$1,0)+1,0)),S129)*L129)</f>
        <v>122</v>
      </c>
      <c r="N129" s="203">
        <f t="shared" si="5"/>
        <v>24.400000000000002</v>
      </c>
      <c r="O129" s="204" t="str">
        <f t="shared" si="4"/>
        <v/>
      </c>
      <c r="P129" s="151"/>
      <c r="Q129" s="152"/>
      <c r="R129" s="153" t="str">
        <f t="shared" si="7"/>
        <v/>
      </c>
      <c r="S129" s="148">
        <v>0.61</v>
      </c>
      <c r="T129" s="148"/>
      <c r="U129" s="154"/>
      <c r="V129" s="155"/>
      <c r="AA129" s="92"/>
      <c r="AB129" s="132"/>
    </row>
    <row r="130" spans="1:28" ht="20.100000000000001" customHeight="1">
      <c r="A130" s="219">
        <f t="shared" si="6"/>
        <v>913044</v>
      </c>
      <c r="B130" s="149"/>
      <c r="C130" s="148"/>
      <c r="D130" s="148"/>
      <c r="E130" s="148"/>
      <c r="F130" s="148"/>
      <c r="G130" s="148"/>
      <c r="H130" s="148"/>
      <c r="I130" s="148"/>
      <c r="J130" s="148"/>
      <c r="K130" s="188" t="s">
        <v>37</v>
      </c>
      <c r="L130" s="148">
        <v>100</v>
      </c>
      <c r="M130" s="202">
        <f>IF(A130="","",IF(S130="",IF(A130="","",VLOOKUP(K130,calendar_price_2013,MATCH(L130,Sheet2!$C$1:$P$1,0)+1,0)),S130)*L130)</f>
        <v>61</v>
      </c>
      <c r="N130" s="203">
        <f t="shared" si="5"/>
        <v>12.200000000000001</v>
      </c>
      <c r="O130" s="204" t="str">
        <f t="shared" ref="O130:O193" si="8">IF(H130="","",SUMIF(A130:A10470,A130,M130:N10470)+SUMIF(A130:A10470,A130,N130:N10470))</f>
        <v/>
      </c>
      <c r="P130" s="151"/>
      <c r="Q130" s="152"/>
      <c r="R130" s="153" t="str">
        <f t="shared" si="7"/>
        <v/>
      </c>
      <c r="S130" s="148">
        <v>0.61</v>
      </c>
      <c r="T130" s="148"/>
      <c r="U130" s="154"/>
      <c r="V130" s="155"/>
      <c r="AA130" s="92"/>
      <c r="AB130" s="132"/>
    </row>
    <row r="131" spans="1:28" ht="20.100000000000001" customHeight="1">
      <c r="A131" s="219">
        <f t="shared" si="6"/>
        <v>913044</v>
      </c>
      <c r="B131" s="149"/>
      <c r="C131" s="148"/>
      <c r="D131" s="148"/>
      <c r="E131" s="148"/>
      <c r="F131" s="148"/>
      <c r="G131" s="148"/>
      <c r="H131" s="148"/>
      <c r="I131" s="148"/>
      <c r="J131" s="148"/>
      <c r="K131" s="188" t="s">
        <v>31</v>
      </c>
      <c r="L131" s="148">
        <v>200</v>
      </c>
      <c r="M131" s="202">
        <f>IF(A131="","",IF(S131="",IF(A131="","",VLOOKUP(K131,calendar_price_2013,MATCH(L131,Sheet2!$C$1:$P$1,0)+1,0)),S131)*L131)</f>
        <v>122</v>
      </c>
      <c r="N131" s="203">
        <f t="shared" ref="N131:N194" si="9">IF(A131="","",IF(T131=1,0,M131*0.2))</f>
        <v>24.400000000000002</v>
      </c>
      <c r="O131" s="204" t="str">
        <f t="shared" si="8"/>
        <v/>
      </c>
      <c r="P131" s="151"/>
      <c r="Q131" s="152"/>
      <c r="R131" s="153" t="str">
        <f t="shared" si="7"/>
        <v/>
      </c>
      <c r="S131" s="148">
        <v>0.61</v>
      </c>
      <c r="T131" s="148"/>
      <c r="U131" s="154"/>
      <c r="V131" s="155"/>
      <c r="AA131" s="92"/>
      <c r="AB131" s="132"/>
    </row>
    <row r="132" spans="1:28" ht="20.100000000000001" customHeight="1">
      <c r="A132" s="220">
        <f t="shared" ref="A132:A195" si="10">IF(K132="","",IF(B132="",A131,A131+1))</f>
        <v>913045</v>
      </c>
      <c r="B132" s="189" t="s">
        <v>476</v>
      </c>
      <c r="C132" s="188" t="s">
        <v>465</v>
      </c>
      <c r="D132" s="188" t="s">
        <v>477</v>
      </c>
      <c r="E132" s="188" t="s">
        <v>478</v>
      </c>
      <c r="F132" s="188" t="s">
        <v>18</v>
      </c>
      <c r="G132" s="188" t="s">
        <v>408</v>
      </c>
      <c r="H132" s="188" t="s">
        <v>479</v>
      </c>
      <c r="I132" s="188" t="s">
        <v>480</v>
      </c>
      <c r="J132" s="188" t="s">
        <v>469</v>
      </c>
      <c r="K132" s="188" t="s">
        <v>32</v>
      </c>
      <c r="L132" s="148">
        <v>200</v>
      </c>
      <c r="M132" s="202">
        <f>IF(A132="","",IF(S132="",IF(A132="","",VLOOKUP(K132,calendar_price_2013,MATCH(L132,Sheet2!$C$1:$P$1,0)+1,0)),S132)*L132)</f>
        <v>122</v>
      </c>
      <c r="N132" s="203">
        <f t="shared" si="9"/>
        <v>24.400000000000002</v>
      </c>
      <c r="O132" s="204">
        <f t="shared" si="8"/>
        <v>512.4</v>
      </c>
      <c r="P132" s="151">
        <v>41447</v>
      </c>
      <c r="Q132" s="152">
        <v>512.4</v>
      </c>
      <c r="R132" s="153">
        <f t="shared" si="7"/>
        <v>0</v>
      </c>
      <c r="S132" s="148">
        <v>0.61</v>
      </c>
      <c r="T132" s="148"/>
      <c r="U132" s="154">
        <v>41460</v>
      </c>
      <c r="V132" s="155"/>
      <c r="AA132" s="92"/>
      <c r="AB132" s="132"/>
    </row>
    <row r="133" spans="1:28" ht="20.100000000000001" customHeight="1">
      <c r="A133" s="219">
        <f t="shared" si="10"/>
        <v>913045</v>
      </c>
      <c r="B133" s="149"/>
      <c r="C133" s="148"/>
      <c r="D133" s="148"/>
      <c r="E133" s="148"/>
      <c r="F133" s="148"/>
      <c r="G133" s="148"/>
      <c r="H133" s="148"/>
      <c r="I133" s="148"/>
      <c r="J133" s="148"/>
      <c r="K133" s="188" t="s">
        <v>96</v>
      </c>
      <c r="L133" s="148">
        <v>200</v>
      </c>
      <c r="M133" s="202">
        <f>IF(A133="","",IF(S133="",IF(A133="","",VLOOKUP(K133,calendar_price_2013,MATCH(L133,Sheet2!$C$1:$P$1,0)+1,0)),S133)*L133)</f>
        <v>122</v>
      </c>
      <c r="N133" s="203">
        <f t="shared" si="9"/>
        <v>24.400000000000002</v>
      </c>
      <c r="O133" s="204" t="str">
        <f t="shared" si="8"/>
        <v/>
      </c>
      <c r="P133" s="151"/>
      <c r="Q133" s="152"/>
      <c r="R133" s="153" t="str">
        <f t="shared" si="7"/>
        <v/>
      </c>
      <c r="S133" s="148">
        <v>0.61</v>
      </c>
      <c r="T133" s="148"/>
      <c r="U133" s="154"/>
      <c r="V133" s="155"/>
      <c r="AA133" s="92"/>
      <c r="AB133" s="132"/>
    </row>
    <row r="134" spans="1:28" ht="20.100000000000001" customHeight="1">
      <c r="A134" s="219">
        <f t="shared" si="10"/>
        <v>913045</v>
      </c>
      <c r="B134" s="149"/>
      <c r="C134" s="148"/>
      <c r="D134" s="148"/>
      <c r="E134" s="148"/>
      <c r="F134" s="148"/>
      <c r="G134" s="148"/>
      <c r="H134" s="148"/>
      <c r="I134" s="148"/>
      <c r="J134" s="148"/>
      <c r="K134" s="188" t="s">
        <v>37</v>
      </c>
      <c r="L134" s="148">
        <v>100</v>
      </c>
      <c r="M134" s="202">
        <f>IF(A134="","",IF(S134="",IF(A134="","",VLOOKUP(K134,calendar_price_2013,MATCH(L134,Sheet2!$C$1:$P$1,0)+1,0)),S134)*L134)</f>
        <v>61</v>
      </c>
      <c r="N134" s="203">
        <f t="shared" si="9"/>
        <v>12.200000000000001</v>
      </c>
      <c r="O134" s="204" t="str">
        <f t="shared" si="8"/>
        <v/>
      </c>
      <c r="P134" s="151"/>
      <c r="Q134" s="152"/>
      <c r="R134" s="153" t="str">
        <f t="shared" si="7"/>
        <v/>
      </c>
      <c r="S134" s="148">
        <v>0.61</v>
      </c>
      <c r="T134" s="148"/>
      <c r="U134" s="154"/>
      <c r="V134" s="155"/>
      <c r="AA134" s="92"/>
      <c r="AB134" s="132"/>
    </row>
    <row r="135" spans="1:28" ht="20.100000000000001" customHeight="1">
      <c r="A135" s="219">
        <f t="shared" si="10"/>
        <v>913045</v>
      </c>
      <c r="B135" s="189"/>
      <c r="C135" s="148"/>
      <c r="D135" s="148"/>
      <c r="E135" s="148"/>
      <c r="F135" s="148"/>
      <c r="G135" s="148"/>
      <c r="H135" s="148"/>
      <c r="I135" s="148"/>
      <c r="J135" s="148"/>
      <c r="K135" s="188" t="s">
        <v>31</v>
      </c>
      <c r="L135" s="148">
        <v>200</v>
      </c>
      <c r="M135" s="202">
        <f>IF(A135="","",IF(S135="",IF(A135="","",VLOOKUP(K135,calendar_price_2013,MATCH(L135,Sheet2!$C$1:$P$1,0)+1,0)),S135)*L135)</f>
        <v>122</v>
      </c>
      <c r="N135" s="203">
        <f t="shared" si="9"/>
        <v>24.400000000000002</v>
      </c>
      <c r="O135" s="204" t="str">
        <f t="shared" si="8"/>
        <v/>
      </c>
      <c r="P135" s="151"/>
      <c r="Q135" s="152"/>
      <c r="R135" s="153" t="str">
        <f t="shared" si="7"/>
        <v/>
      </c>
      <c r="S135" s="148">
        <v>0.61</v>
      </c>
      <c r="T135" s="148"/>
      <c r="U135" s="154"/>
      <c r="V135" s="155"/>
      <c r="AA135" s="92"/>
      <c r="AB135" s="132"/>
    </row>
    <row r="136" spans="1:28" ht="20.100000000000001" customHeight="1">
      <c r="A136" s="220">
        <f t="shared" si="10"/>
        <v>913046</v>
      </c>
      <c r="B136" s="189" t="s">
        <v>481</v>
      </c>
      <c r="C136" s="188" t="s">
        <v>482</v>
      </c>
      <c r="D136" s="188" t="s">
        <v>483</v>
      </c>
      <c r="E136" s="188" t="s">
        <v>18</v>
      </c>
      <c r="F136" s="188" t="s">
        <v>18</v>
      </c>
      <c r="G136" s="188" t="s">
        <v>484</v>
      </c>
      <c r="H136" s="188" t="s">
        <v>485</v>
      </c>
      <c r="I136" s="188" t="s">
        <v>486</v>
      </c>
      <c r="J136" s="188" t="s">
        <v>487</v>
      </c>
      <c r="K136" s="188" t="s">
        <v>48</v>
      </c>
      <c r="L136" s="148">
        <v>300</v>
      </c>
      <c r="M136" s="202">
        <f>IF(A136="","",IF(S136="",IF(A136="","",VLOOKUP(K136,calendar_price_2013,MATCH(L136,Sheet2!$C$1:$P$1,0)+1,0)),S136)*L136)</f>
        <v>159</v>
      </c>
      <c r="N136" s="203">
        <f t="shared" si="9"/>
        <v>31.8</v>
      </c>
      <c r="O136" s="204">
        <f t="shared" si="8"/>
        <v>190.8</v>
      </c>
      <c r="P136" s="151">
        <v>41447</v>
      </c>
      <c r="Q136" s="152">
        <v>190.8</v>
      </c>
      <c r="R136" s="153">
        <f t="shared" si="7"/>
        <v>0</v>
      </c>
      <c r="S136" s="148"/>
      <c r="T136" s="148"/>
      <c r="U136" s="154">
        <v>41467</v>
      </c>
      <c r="V136" s="155"/>
      <c r="AA136" s="92"/>
      <c r="AB136" s="132"/>
    </row>
    <row r="137" spans="1:28" ht="20.100000000000001" customHeight="1">
      <c r="A137" s="220">
        <f t="shared" si="10"/>
        <v>913047</v>
      </c>
      <c r="B137" s="189" t="s">
        <v>488</v>
      </c>
      <c r="C137" s="188" t="s">
        <v>489</v>
      </c>
      <c r="D137" s="188" t="s">
        <v>490</v>
      </c>
      <c r="E137" s="188" t="s">
        <v>18</v>
      </c>
      <c r="F137" s="188" t="s">
        <v>18</v>
      </c>
      <c r="G137" s="188" t="s">
        <v>491</v>
      </c>
      <c r="H137" s="188" t="s">
        <v>492</v>
      </c>
      <c r="I137" s="188" t="s">
        <v>493</v>
      </c>
      <c r="J137" s="188" t="s">
        <v>494</v>
      </c>
      <c r="K137" s="188" t="s">
        <v>157</v>
      </c>
      <c r="L137" s="148">
        <v>200</v>
      </c>
      <c r="M137" s="202">
        <f>IF(A137="","",IF(S137="",IF(A137="","",VLOOKUP(K137,calendar_price_2013,MATCH(L137,Sheet2!$C$1:$P$1,0)+1,0)),S137)*L137)</f>
        <v>98</v>
      </c>
      <c r="N137" s="203">
        <f t="shared" si="9"/>
        <v>19.600000000000001</v>
      </c>
      <c r="O137" s="204">
        <f t="shared" si="8"/>
        <v>411.6</v>
      </c>
      <c r="P137" s="151">
        <v>41447</v>
      </c>
      <c r="Q137" s="152">
        <v>411.6</v>
      </c>
      <c r="R137" s="153">
        <f t="shared" si="7"/>
        <v>0</v>
      </c>
      <c r="S137" s="148">
        <v>0.49</v>
      </c>
      <c r="T137" s="148"/>
      <c r="U137" s="154">
        <v>41460</v>
      </c>
      <c r="V137" s="155"/>
      <c r="AA137" s="92"/>
      <c r="AB137" s="132"/>
    </row>
    <row r="138" spans="1:28" ht="20.100000000000001" customHeight="1">
      <c r="A138" s="219">
        <f t="shared" si="10"/>
        <v>913047</v>
      </c>
      <c r="B138" s="149"/>
      <c r="C138" s="148"/>
      <c r="D138" s="148"/>
      <c r="E138" s="148"/>
      <c r="F138" s="148"/>
      <c r="G138" s="148"/>
      <c r="H138" s="148"/>
      <c r="I138" s="148"/>
      <c r="J138" s="148"/>
      <c r="K138" s="188" t="s">
        <v>156</v>
      </c>
      <c r="L138" s="158">
        <v>200</v>
      </c>
      <c r="M138" s="202">
        <f>IF(A138="","",IF(S138="",IF(A138="","",VLOOKUP(K138,calendar_price_2013,MATCH(L138,Sheet2!$C$1:$P$1,0)+1,0)),S138)*L138)</f>
        <v>98</v>
      </c>
      <c r="N138" s="203">
        <f t="shared" si="9"/>
        <v>19.600000000000001</v>
      </c>
      <c r="O138" s="204" t="str">
        <f t="shared" si="8"/>
        <v/>
      </c>
      <c r="P138" s="151"/>
      <c r="Q138" s="152"/>
      <c r="R138" s="153" t="str">
        <f t="shared" ref="R138:R201" si="11">IF(Q138="","",O138-Q138)</f>
        <v/>
      </c>
      <c r="S138" s="148">
        <v>0.49</v>
      </c>
      <c r="T138" s="148"/>
      <c r="U138" s="154"/>
      <c r="V138" s="155"/>
      <c r="AA138" s="92"/>
      <c r="AB138" s="132"/>
    </row>
    <row r="139" spans="1:28" ht="20.100000000000001" customHeight="1">
      <c r="A139" s="219">
        <f t="shared" si="10"/>
        <v>913047</v>
      </c>
      <c r="B139" s="149"/>
      <c r="C139" s="148"/>
      <c r="D139" s="148"/>
      <c r="E139" s="148"/>
      <c r="F139" s="148"/>
      <c r="G139" s="148"/>
      <c r="H139" s="148"/>
      <c r="I139" s="148"/>
      <c r="J139" s="148"/>
      <c r="K139" s="188" t="s">
        <v>165</v>
      </c>
      <c r="L139" s="148">
        <v>300</v>
      </c>
      <c r="M139" s="202">
        <f>IF(A139="","",IF(S139="",IF(A139="","",VLOOKUP(K139,calendar_price_2013,MATCH(L139,Sheet2!$C$1:$P$1,0)+1,0)),S139)*L139)</f>
        <v>147</v>
      </c>
      <c r="N139" s="203">
        <f t="shared" si="9"/>
        <v>29.400000000000002</v>
      </c>
      <c r="O139" s="204" t="str">
        <f t="shared" si="8"/>
        <v/>
      </c>
      <c r="P139" s="151"/>
      <c r="Q139" s="152"/>
      <c r="R139" s="153" t="str">
        <f t="shared" si="11"/>
        <v/>
      </c>
      <c r="S139" s="148">
        <v>0.49</v>
      </c>
      <c r="T139" s="148"/>
      <c r="U139" s="154"/>
      <c r="V139" s="155"/>
      <c r="AA139" s="92"/>
      <c r="AB139" s="132"/>
    </row>
    <row r="140" spans="1:28" ht="20.100000000000001" customHeight="1">
      <c r="A140" s="220">
        <f t="shared" si="10"/>
        <v>913048</v>
      </c>
      <c r="B140" s="189" t="s">
        <v>495</v>
      </c>
      <c r="C140" s="188" t="s">
        <v>496</v>
      </c>
      <c r="D140" s="188" t="s">
        <v>497</v>
      </c>
      <c r="E140" s="188" t="s">
        <v>498</v>
      </c>
      <c r="F140" s="188" t="s">
        <v>18</v>
      </c>
      <c r="G140" s="188" t="s">
        <v>184</v>
      </c>
      <c r="H140" s="188" t="s">
        <v>499</v>
      </c>
      <c r="I140" s="188" t="s">
        <v>500</v>
      </c>
      <c r="J140" s="188" t="s">
        <v>501</v>
      </c>
      <c r="K140" s="188" t="s">
        <v>114</v>
      </c>
      <c r="L140" s="148">
        <v>150</v>
      </c>
      <c r="M140" s="202">
        <v>79.5</v>
      </c>
      <c r="N140" s="203">
        <f t="shared" si="9"/>
        <v>15.9</v>
      </c>
      <c r="O140" s="204">
        <f t="shared" si="8"/>
        <v>190.8</v>
      </c>
      <c r="P140" s="151">
        <v>41447</v>
      </c>
      <c r="Q140" s="152">
        <v>190.8</v>
      </c>
      <c r="R140" s="153">
        <f t="shared" si="11"/>
        <v>0</v>
      </c>
      <c r="S140" s="148"/>
      <c r="T140" s="148"/>
      <c r="U140" s="154">
        <v>41461</v>
      </c>
      <c r="V140" s="155"/>
      <c r="AA140" s="92"/>
      <c r="AB140" s="132"/>
    </row>
    <row r="141" spans="1:28" ht="20.100000000000001" customHeight="1">
      <c r="A141" s="219">
        <f t="shared" si="10"/>
        <v>913048</v>
      </c>
      <c r="B141" s="149"/>
      <c r="C141" s="148"/>
      <c r="D141" s="148"/>
      <c r="E141" s="148"/>
      <c r="F141" s="148"/>
      <c r="G141" s="148"/>
      <c r="H141" s="148"/>
      <c r="I141" s="148"/>
      <c r="J141" s="148"/>
      <c r="K141" s="188" t="s">
        <v>135</v>
      </c>
      <c r="L141" s="148">
        <v>150</v>
      </c>
      <c r="M141" s="202">
        <v>79.5</v>
      </c>
      <c r="N141" s="203">
        <f t="shared" si="9"/>
        <v>15.9</v>
      </c>
      <c r="O141" s="204" t="str">
        <f t="shared" si="8"/>
        <v/>
      </c>
      <c r="P141" s="151"/>
      <c r="Q141" s="152"/>
      <c r="R141" s="153" t="str">
        <f t="shared" si="11"/>
        <v/>
      </c>
      <c r="S141" s="148"/>
      <c r="T141" s="148"/>
      <c r="U141" s="154"/>
      <c r="V141" s="155"/>
      <c r="AA141" s="92"/>
      <c r="AB141" s="132"/>
    </row>
    <row r="142" spans="1:28" ht="20.100000000000001" customHeight="1">
      <c r="A142" s="220">
        <f t="shared" si="10"/>
        <v>913049</v>
      </c>
      <c r="B142" s="189" t="s">
        <v>502</v>
      </c>
      <c r="C142" s="188" t="s">
        <v>18</v>
      </c>
      <c r="D142" s="188" t="s">
        <v>503</v>
      </c>
      <c r="E142" s="188" t="s">
        <v>504</v>
      </c>
      <c r="F142" s="188" t="s">
        <v>18</v>
      </c>
      <c r="G142" s="188" t="s">
        <v>408</v>
      </c>
      <c r="H142" s="188" t="s">
        <v>505</v>
      </c>
      <c r="I142" s="188" t="s">
        <v>506</v>
      </c>
      <c r="J142" s="188" t="s">
        <v>507</v>
      </c>
      <c r="K142" s="188" t="s">
        <v>48</v>
      </c>
      <c r="L142" s="148">
        <v>100</v>
      </c>
      <c r="M142" s="202">
        <f>IF(A142="","",IF(S142="",IF(A142="","",VLOOKUP(K142,calendar_price_2013,MATCH(L142,Sheet2!$C$1:$P$1,0)+1,0)),S142)*L142)</f>
        <v>53</v>
      </c>
      <c r="N142" s="203">
        <f t="shared" si="9"/>
        <v>10.600000000000001</v>
      </c>
      <c r="O142" s="204">
        <f t="shared" si="8"/>
        <v>127.2</v>
      </c>
      <c r="P142" s="151">
        <v>41447</v>
      </c>
      <c r="Q142" s="152">
        <v>127.2</v>
      </c>
      <c r="R142" s="153">
        <f t="shared" si="11"/>
        <v>0</v>
      </c>
      <c r="S142" s="148"/>
      <c r="T142" s="148"/>
      <c r="U142" s="154">
        <v>41460</v>
      </c>
      <c r="V142" s="155"/>
      <c r="AA142" s="92"/>
      <c r="AB142" s="132"/>
    </row>
    <row r="143" spans="1:28" ht="20.100000000000001" customHeight="1">
      <c r="A143" s="219">
        <f t="shared" si="10"/>
        <v>913049</v>
      </c>
      <c r="B143" s="149"/>
      <c r="C143" s="148"/>
      <c r="D143" s="148"/>
      <c r="E143" s="148"/>
      <c r="F143" s="148"/>
      <c r="G143" s="148"/>
      <c r="H143" s="148"/>
      <c r="I143" s="148"/>
      <c r="J143" s="148"/>
      <c r="K143" s="188" t="s">
        <v>111</v>
      </c>
      <c r="L143" s="148">
        <v>100</v>
      </c>
      <c r="M143" s="202">
        <f>IF(A143="","",IF(S143="",IF(A143="","",VLOOKUP(K143,calendar_price_2013,MATCH(L143,Sheet2!$C$1:$P$1,0)+1,0)),S143)*L143)</f>
        <v>53</v>
      </c>
      <c r="N143" s="203">
        <f t="shared" si="9"/>
        <v>10.600000000000001</v>
      </c>
      <c r="O143" s="204" t="str">
        <f t="shared" si="8"/>
        <v/>
      </c>
      <c r="P143" s="151"/>
      <c r="Q143" s="152"/>
      <c r="R143" s="153" t="str">
        <f t="shared" si="11"/>
        <v/>
      </c>
      <c r="S143" s="148"/>
      <c r="T143" s="148"/>
      <c r="U143" s="154"/>
      <c r="V143" s="155"/>
      <c r="AA143" s="92"/>
      <c r="AB143" s="132"/>
    </row>
    <row r="144" spans="1:28" ht="20.100000000000001" customHeight="1">
      <c r="A144" s="220">
        <f t="shared" si="10"/>
        <v>913050</v>
      </c>
      <c r="B144" s="189" t="s">
        <v>508</v>
      </c>
      <c r="C144" s="188" t="s">
        <v>18</v>
      </c>
      <c r="D144" s="188" t="s">
        <v>509</v>
      </c>
      <c r="E144" s="188" t="s">
        <v>510</v>
      </c>
      <c r="F144" s="188" t="s">
        <v>18</v>
      </c>
      <c r="G144" s="188" t="s">
        <v>511</v>
      </c>
      <c r="H144" s="188" t="s">
        <v>512</v>
      </c>
      <c r="I144" s="188" t="s">
        <v>513</v>
      </c>
      <c r="J144" s="188" t="s">
        <v>18</v>
      </c>
      <c r="K144" s="188" t="s">
        <v>33</v>
      </c>
      <c r="L144" s="148">
        <v>100</v>
      </c>
      <c r="M144" s="202">
        <f>IF(A144="","",IF(S144="",IF(A144="","",VLOOKUP(K144,calendar_price_2013,MATCH(L144,Sheet2!$C$1:$P$1,0)+1,0)),S144)*L144)</f>
        <v>65</v>
      </c>
      <c r="N144" s="203">
        <f t="shared" si="9"/>
        <v>13</v>
      </c>
      <c r="O144" s="204">
        <f t="shared" si="8"/>
        <v>156</v>
      </c>
      <c r="P144" s="151">
        <v>41448</v>
      </c>
      <c r="Q144" s="152">
        <v>0</v>
      </c>
      <c r="R144" s="153">
        <f t="shared" si="11"/>
        <v>156</v>
      </c>
      <c r="S144" s="148"/>
      <c r="T144" s="148"/>
      <c r="U144" s="154"/>
      <c r="V144" s="155"/>
      <c r="AA144" s="92"/>
      <c r="AB144" s="132"/>
    </row>
    <row r="145" spans="1:28" ht="20.100000000000001" customHeight="1">
      <c r="A145" s="219">
        <f t="shared" si="10"/>
        <v>913050</v>
      </c>
      <c r="B145" s="149"/>
      <c r="C145" s="148"/>
      <c r="D145" s="148"/>
      <c r="E145" s="148"/>
      <c r="F145" s="148"/>
      <c r="G145" s="148"/>
      <c r="H145" s="148"/>
      <c r="I145" s="148"/>
      <c r="J145" s="148"/>
      <c r="K145" s="188" t="s">
        <v>34</v>
      </c>
      <c r="L145" s="148">
        <v>100</v>
      </c>
      <c r="M145" s="202">
        <f>IF(A145="","",IF(S145="",IF(A145="","",VLOOKUP(K145,calendar_price_2013,MATCH(L145,Sheet2!$C$1:$P$1,0)+1,0)),S145)*L145)</f>
        <v>65</v>
      </c>
      <c r="N145" s="203">
        <f t="shared" si="9"/>
        <v>13</v>
      </c>
      <c r="O145" s="204" t="str">
        <f t="shared" si="8"/>
        <v/>
      </c>
      <c r="P145" s="151"/>
      <c r="Q145" s="152"/>
      <c r="R145" s="153" t="str">
        <f t="shared" si="11"/>
        <v/>
      </c>
      <c r="S145" s="148"/>
      <c r="T145" s="148"/>
      <c r="U145" s="154"/>
      <c r="V145" s="155"/>
      <c r="AA145" s="92"/>
      <c r="AB145" s="132"/>
    </row>
    <row r="146" spans="1:28" ht="20.100000000000001" customHeight="1">
      <c r="A146" s="220">
        <f t="shared" si="10"/>
        <v>913051</v>
      </c>
      <c r="B146" s="189" t="s">
        <v>514</v>
      </c>
      <c r="C146" s="188" t="s">
        <v>18</v>
      </c>
      <c r="D146" s="188" t="s">
        <v>515</v>
      </c>
      <c r="E146" s="188" t="s">
        <v>516</v>
      </c>
      <c r="F146" s="188" t="s">
        <v>18</v>
      </c>
      <c r="G146" s="188" t="s">
        <v>517</v>
      </c>
      <c r="H146" s="188" t="s">
        <v>518</v>
      </c>
      <c r="I146" s="188" t="s">
        <v>519</v>
      </c>
      <c r="J146" s="188" t="s">
        <v>520</v>
      </c>
      <c r="K146" s="188" t="s">
        <v>165</v>
      </c>
      <c r="L146" s="148">
        <v>100</v>
      </c>
      <c r="M146" s="202">
        <f>IF(A146="","",IF(S146="",IF(A146="","",VLOOKUP(K146,calendar_price_2013,MATCH(L146,Sheet2!$C$1:$P$1,0)+1,0)),S146)*L146)</f>
        <v>53</v>
      </c>
      <c r="N146" s="203">
        <f t="shared" si="9"/>
        <v>10.600000000000001</v>
      </c>
      <c r="O146" s="204">
        <f t="shared" si="8"/>
        <v>190.8</v>
      </c>
      <c r="P146" s="151">
        <v>41448</v>
      </c>
      <c r="Q146" s="152">
        <v>190.8</v>
      </c>
      <c r="R146" s="153">
        <f t="shared" si="11"/>
        <v>0</v>
      </c>
      <c r="S146" s="148"/>
      <c r="T146" s="148"/>
      <c r="U146" s="154"/>
      <c r="V146" s="155"/>
      <c r="AA146" s="92"/>
      <c r="AB146" s="132"/>
    </row>
    <row r="147" spans="1:28" ht="20.100000000000001" customHeight="1">
      <c r="A147" s="219">
        <f t="shared" si="10"/>
        <v>913051</v>
      </c>
      <c r="B147" s="149"/>
      <c r="C147" s="148"/>
      <c r="D147" s="148"/>
      <c r="E147" s="148"/>
      <c r="F147" s="148"/>
      <c r="G147" s="148"/>
      <c r="H147" s="148"/>
      <c r="I147" s="148"/>
      <c r="J147" s="148"/>
      <c r="K147" s="188" t="s">
        <v>168</v>
      </c>
      <c r="L147" s="148">
        <v>100</v>
      </c>
      <c r="M147" s="202">
        <f>IF(A147="","",IF(S147="",IF(A147="","",VLOOKUP(K147,calendar_price_2013,MATCH(L147,Sheet2!$C$1:$P$1,0)+1,0)),S147)*L147)</f>
        <v>53</v>
      </c>
      <c r="N147" s="203">
        <f t="shared" si="9"/>
        <v>10.600000000000001</v>
      </c>
      <c r="O147" s="204" t="str">
        <f t="shared" si="8"/>
        <v/>
      </c>
      <c r="P147" s="151"/>
      <c r="Q147" s="152"/>
      <c r="R147" s="153" t="str">
        <f t="shared" si="11"/>
        <v/>
      </c>
      <c r="S147" s="148"/>
      <c r="T147" s="148"/>
      <c r="U147" s="154"/>
      <c r="V147" s="155"/>
      <c r="AA147" s="92"/>
      <c r="AB147" s="132"/>
    </row>
    <row r="148" spans="1:28" ht="20.100000000000001" customHeight="1">
      <c r="A148" s="219">
        <f t="shared" si="10"/>
        <v>913051</v>
      </c>
      <c r="B148" s="149"/>
      <c r="C148" s="148"/>
      <c r="D148" s="148"/>
      <c r="E148" s="148"/>
      <c r="F148" s="148"/>
      <c r="G148" s="148"/>
      <c r="H148" s="148"/>
      <c r="I148" s="148"/>
      <c r="J148" s="148"/>
      <c r="K148" s="188" t="s">
        <v>169</v>
      </c>
      <c r="L148" s="148">
        <v>100</v>
      </c>
      <c r="M148" s="202">
        <f>IF(A148="","",IF(S148="",IF(A148="","",VLOOKUP(K148,calendar_price_2013,MATCH(L148,Sheet2!$C$1:$P$1,0)+1,0)),S148)*L148)</f>
        <v>53</v>
      </c>
      <c r="N148" s="203">
        <f t="shared" si="9"/>
        <v>10.600000000000001</v>
      </c>
      <c r="O148" s="204" t="str">
        <f t="shared" si="8"/>
        <v/>
      </c>
      <c r="P148" s="151"/>
      <c r="Q148" s="152"/>
      <c r="R148" s="153" t="str">
        <f t="shared" si="11"/>
        <v/>
      </c>
      <c r="S148" s="148"/>
      <c r="T148" s="148"/>
      <c r="U148" s="154"/>
      <c r="V148" s="155"/>
      <c r="AA148" s="92"/>
      <c r="AB148" s="132"/>
    </row>
    <row r="149" spans="1:28" ht="20.100000000000001" customHeight="1">
      <c r="A149" s="220">
        <f t="shared" si="10"/>
        <v>913052</v>
      </c>
      <c r="B149" s="189" t="s">
        <v>476</v>
      </c>
      <c r="C149" s="188" t="s">
        <v>18</v>
      </c>
      <c r="D149" s="188" t="s">
        <v>521</v>
      </c>
      <c r="E149" s="188" t="s">
        <v>522</v>
      </c>
      <c r="F149" s="148"/>
      <c r="G149" s="188" t="s">
        <v>523</v>
      </c>
      <c r="H149" s="188" t="s">
        <v>524</v>
      </c>
      <c r="I149" s="188" t="s">
        <v>525</v>
      </c>
      <c r="J149" s="188" t="s">
        <v>526</v>
      </c>
      <c r="K149" s="188" t="s">
        <v>46</v>
      </c>
      <c r="L149" s="148">
        <v>200</v>
      </c>
      <c r="M149" s="202">
        <f>IF(A149="","",IF(S149="",IF(A149="","",VLOOKUP(K149,calendar_price_2013,MATCH(L149,Sheet2!$C$1:$P$1,0)+1,0)),S149)*L149)</f>
        <v>106</v>
      </c>
      <c r="N149" s="203">
        <f t="shared" si="9"/>
        <v>21.200000000000003</v>
      </c>
      <c r="O149" s="204">
        <f t="shared" si="8"/>
        <v>190.8</v>
      </c>
      <c r="P149" s="151">
        <v>41451</v>
      </c>
      <c r="Q149" s="152">
        <v>190.8</v>
      </c>
      <c r="R149" s="153">
        <f t="shared" si="11"/>
        <v>0</v>
      </c>
      <c r="S149" s="148"/>
      <c r="T149" s="148"/>
      <c r="U149" s="154"/>
      <c r="V149" s="155"/>
      <c r="AA149" s="92"/>
      <c r="AB149" s="132"/>
    </row>
    <row r="150" spans="1:28" ht="20.100000000000001" customHeight="1">
      <c r="A150" s="219">
        <f t="shared" si="10"/>
        <v>913052</v>
      </c>
      <c r="B150" s="149"/>
      <c r="C150" s="148"/>
      <c r="D150" s="148"/>
      <c r="E150" s="148"/>
      <c r="F150" s="148"/>
      <c r="G150" s="148"/>
      <c r="H150" s="148"/>
      <c r="I150" s="148"/>
      <c r="J150" s="148"/>
      <c r="K150" s="188" t="s">
        <v>134</v>
      </c>
      <c r="L150" s="148">
        <v>100</v>
      </c>
      <c r="M150" s="202">
        <f>IF(A150="","",IF(S150="",IF(A150="","",VLOOKUP(K150,calendar_price_2013,MATCH(L150,Sheet2!$C$1:$P$1,0)+1,0)),S150)*L150)</f>
        <v>53</v>
      </c>
      <c r="N150" s="203">
        <f t="shared" si="9"/>
        <v>10.600000000000001</v>
      </c>
      <c r="O150" s="204" t="str">
        <f t="shared" si="8"/>
        <v/>
      </c>
      <c r="P150" s="151"/>
      <c r="Q150" s="152"/>
      <c r="R150" s="153" t="str">
        <f t="shared" si="11"/>
        <v/>
      </c>
      <c r="S150" s="148"/>
      <c r="T150" s="148"/>
      <c r="U150" s="154"/>
      <c r="V150" s="155"/>
      <c r="AA150" s="92"/>
      <c r="AB150" s="132"/>
    </row>
    <row r="151" spans="1:28" ht="20.100000000000001" customHeight="1">
      <c r="A151" s="219">
        <f t="shared" si="10"/>
        <v>913053</v>
      </c>
      <c r="B151" s="189" t="s">
        <v>535</v>
      </c>
      <c r="C151" s="188" t="s">
        <v>18</v>
      </c>
      <c r="D151" s="188" t="s">
        <v>536</v>
      </c>
      <c r="E151" s="188" t="s">
        <v>537</v>
      </c>
      <c r="F151" s="188" t="s">
        <v>18</v>
      </c>
      <c r="G151" s="188" t="s">
        <v>538</v>
      </c>
      <c r="H151" s="188" t="s">
        <v>539</v>
      </c>
      <c r="I151" s="188" t="s">
        <v>540</v>
      </c>
      <c r="J151" s="188" t="s">
        <v>18</v>
      </c>
      <c r="K151" s="188" t="s">
        <v>48</v>
      </c>
      <c r="L151" s="148">
        <v>100</v>
      </c>
      <c r="M151" s="202">
        <f>IF(A151="","",IF(S151="",IF(A151="","",VLOOKUP(K151,calendar_price_2013,MATCH(L151,Sheet2!$C$1:$P$1,0)+1,0)),S151)*L151)</f>
        <v>53</v>
      </c>
      <c r="N151" s="203">
        <f t="shared" si="9"/>
        <v>10.600000000000001</v>
      </c>
      <c r="O151" s="204">
        <f t="shared" si="8"/>
        <v>127.2</v>
      </c>
      <c r="P151" s="151">
        <v>41451</v>
      </c>
      <c r="Q151" s="152">
        <v>127.2</v>
      </c>
      <c r="R151" s="153">
        <f t="shared" si="11"/>
        <v>0</v>
      </c>
      <c r="S151" s="148"/>
      <c r="T151" s="148"/>
      <c r="U151" s="154">
        <v>41472</v>
      </c>
      <c r="V151" s="155"/>
      <c r="AA151" s="92"/>
      <c r="AB151" s="132"/>
    </row>
    <row r="152" spans="1:28" ht="20.100000000000001" customHeight="1">
      <c r="A152" s="219">
        <f t="shared" si="10"/>
        <v>913053</v>
      </c>
      <c r="B152" s="149"/>
      <c r="C152" s="148"/>
      <c r="D152" s="148"/>
      <c r="E152" s="148"/>
      <c r="F152" s="148"/>
      <c r="G152" s="148"/>
      <c r="H152" s="148"/>
      <c r="I152" s="148"/>
      <c r="J152" s="148"/>
      <c r="K152" s="188" t="s">
        <v>91</v>
      </c>
      <c r="L152" s="148">
        <v>100</v>
      </c>
      <c r="M152" s="202">
        <f>IF(A152="","",IF(S152="",IF(A152="","",VLOOKUP(K152,calendar_price_2013,MATCH(L152,Sheet2!$C$1:$P$1,0)+1,0)),S152)*L152)</f>
        <v>53</v>
      </c>
      <c r="N152" s="203">
        <f t="shared" si="9"/>
        <v>10.600000000000001</v>
      </c>
      <c r="O152" s="204" t="str">
        <f t="shared" si="8"/>
        <v/>
      </c>
      <c r="P152" s="151"/>
      <c r="Q152" s="152"/>
      <c r="R152" s="153" t="str">
        <f t="shared" si="11"/>
        <v/>
      </c>
      <c r="S152" s="148"/>
      <c r="T152" s="148"/>
      <c r="U152" s="154"/>
      <c r="V152" s="155"/>
      <c r="AA152" s="92"/>
      <c r="AB152" s="132"/>
    </row>
    <row r="153" spans="1:28" ht="20.100000000000001" customHeight="1">
      <c r="A153" s="219">
        <f t="shared" si="10"/>
        <v>913054</v>
      </c>
      <c r="B153" s="189" t="s">
        <v>541</v>
      </c>
      <c r="C153" s="188" t="s">
        <v>542</v>
      </c>
      <c r="D153" s="188" t="s">
        <v>543</v>
      </c>
      <c r="E153" s="188" t="s">
        <v>544</v>
      </c>
      <c r="F153" s="188" t="s">
        <v>18</v>
      </c>
      <c r="G153" s="188" t="s">
        <v>545</v>
      </c>
      <c r="H153" s="188" t="s">
        <v>546</v>
      </c>
      <c r="I153" s="188" t="s">
        <v>547</v>
      </c>
      <c r="J153" s="188" t="s">
        <v>548</v>
      </c>
      <c r="K153" s="188" t="s">
        <v>112</v>
      </c>
      <c r="L153" s="148">
        <v>100</v>
      </c>
      <c r="M153" s="202">
        <f>IF(A153="","",IF(S153="",IF(A153="","",VLOOKUP(K153,calendar_price_2013,MATCH(L153,Sheet2!$C$1:$P$1,0)+1,0)),S153)*L153)</f>
        <v>53</v>
      </c>
      <c r="N153" s="203">
        <f t="shared" si="9"/>
        <v>10.600000000000001</v>
      </c>
      <c r="O153" s="204">
        <f t="shared" si="8"/>
        <v>127.2</v>
      </c>
      <c r="P153" s="151">
        <v>41451</v>
      </c>
      <c r="Q153" s="152">
        <v>127.2</v>
      </c>
      <c r="R153" s="153">
        <f t="shared" si="11"/>
        <v>0</v>
      </c>
      <c r="S153" s="148"/>
      <c r="T153" s="148"/>
      <c r="U153" s="154">
        <v>41465</v>
      </c>
      <c r="V153" s="155"/>
      <c r="AA153" s="92"/>
      <c r="AB153" s="132"/>
    </row>
    <row r="154" spans="1:28" ht="20.100000000000001" customHeight="1">
      <c r="A154" s="219">
        <f t="shared" si="10"/>
        <v>913054</v>
      </c>
      <c r="B154" s="149"/>
      <c r="C154" s="148"/>
      <c r="D154" s="148"/>
      <c r="E154" s="148"/>
      <c r="F154" s="148"/>
      <c r="G154" s="148"/>
      <c r="H154" s="148"/>
      <c r="I154" s="148"/>
      <c r="J154" s="148"/>
      <c r="K154" s="188" t="s">
        <v>133</v>
      </c>
      <c r="L154" s="148">
        <v>100</v>
      </c>
      <c r="M154" s="202">
        <f>IF(A154="","",IF(S154="",IF(A154="","",VLOOKUP(K154,calendar_price_2013,MATCH(L154,Sheet2!$C$1:$P$1,0)+1,0)),S154)*L154)</f>
        <v>53</v>
      </c>
      <c r="N154" s="203">
        <f t="shared" si="9"/>
        <v>10.600000000000001</v>
      </c>
      <c r="O154" s="204" t="str">
        <f t="shared" si="8"/>
        <v/>
      </c>
      <c r="P154" s="151"/>
      <c r="Q154" s="152"/>
      <c r="R154" s="153" t="str">
        <f t="shared" si="11"/>
        <v/>
      </c>
      <c r="S154" s="148"/>
      <c r="T154" s="148"/>
      <c r="U154" s="154"/>
      <c r="V154" s="155"/>
      <c r="AA154" s="92"/>
      <c r="AB154" s="132"/>
    </row>
    <row r="155" spans="1:28" ht="20.100000000000001" customHeight="1">
      <c r="A155" s="219">
        <f t="shared" si="10"/>
        <v>913055</v>
      </c>
      <c r="B155" s="189" t="s">
        <v>549</v>
      </c>
      <c r="C155" s="188" t="s">
        <v>421</v>
      </c>
      <c r="D155" s="188" t="s">
        <v>550</v>
      </c>
      <c r="E155" s="188" t="s">
        <v>551</v>
      </c>
      <c r="F155" s="188" t="s">
        <v>18</v>
      </c>
      <c r="G155" s="188" t="s">
        <v>552</v>
      </c>
      <c r="H155" s="188" t="s">
        <v>553</v>
      </c>
      <c r="I155" s="188" t="s">
        <v>554</v>
      </c>
      <c r="J155" s="188" t="s">
        <v>555</v>
      </c>
      <c r="K155" s="188" t="s">
        <v>48</v>
      </c>
      <c r="L155" s="148">
        <v>300</v>
      </c>
      <c r="M155" s="202">
        <f>IF(A155="","",IF(S155="",IF(A155="","",VLOOKUP(K155,calendar_price_2013,MATCH(L155,Sheet2!$C$1:$P$1,0)+1,0)),S155)*L155)</f>
        <v>159</v>
      </c>
      <c r="N155" s="203">
        <f t="shared" si="9"/>
        <v>31.8</v>
      </c>
      <c r="O155" s="204">
        <f t="shared" si="8"/>
        <v>190.8</v>
      </c>
      <c r="P155" s="151">
        <v>41451</v>
      </c>
      <c r="Q155" s="152">
        <v>190.8</v>
      </c>
      <c r="R155" s="153">
        <f t="shared" si="11"/>
        <v>0</v>
      </c>
      <c r="S155" s="148"/>
      <c r="T155" s="148"/>
      <c r="U155" s="154">
        <v>41478</v>
      </c>
      <c r="V155" s="155"/>
      <c r="AA155" s="92"/>
      <c r="AB155" s="132"/>
    </row>
    <row r="156" spans="1:28" ht="20.100000000000001" customHeight="1">
      <c r="A156" s="219">
        <f t="shared" si="10"/>
        <v>913056</v>
      </c>
      <c r="B156" s="189" t="s">
        <v>556</v>
      </c>
      <c r="C156" s="188" t="s">
        <v>458</v>
      </c>
      <c r="D156" s="188" t="s">
        <v>557</v>
      </c>
      <c r="E156" s="188" t="s">
        <v>558</v>
      </c>
      <c r="F156" s="188" t="s">
        <v>18</v>
      </c>
      <c r="G156" s="188" t="s">
        <v>378</v>
      </c>
      <c r="H156" s="188" t="s">
        <v>559</v>
      </c>
      <c r="I156" s="188" t="s">
        <v>560</v>
      </c>
      <c r="J156" s="188" t="s">
        <v>561</v>
      </c>
      <c r="K156" s="188" t="s">
        <v>48</v>
      </c>
      <c r="L156" s="148">
        <v>600</v>
      </c>
      <c r="M156" s="202">
        <f>IF(A156="","",IF(S156="",IF(A156="","",VLOOKUP(K156,calendar_price_2013,MATCH(L156,Sheet2!$C$1:$P$1,0)+1,0)),S156)*L156)</f>
        <v>294</v>
      </c>
      <c r="N156" s="203">
        <f t="shared" si="9"/>
        <v>58.800000000000004</v>
      </c>
      <c r="O156" s="204">
        <f t="shared" si="8"/>
        <v>352.8</v>
      </c>
      <c r="P156" s="151">
        <v>41451</v>
      </c>
      <c r="Q156" s="152">
        <v>352.8</v>
      </c>
      <c r="R156" s="153">
        <v>0</v>
      </c>
      <c r="S156" s="148"/>
      <c r="T156" s="148"/>
      <c r="U156" s="154"/>
      <c r="V156" s="155"/>
      <c r="AA156" s="92"/>
      <c r="AB156" s="132"/>
    </row>
    <row r="157" spans="1:28" ht="20.100000000000001" customHeight="1">
      <c r="A157" s="219">
        <f t="shared" si="10"/>
        <v>913057</v>
      </c>
      <c r="B157" s="189" t="s">
        <v>562</v>
      </c>
      <c r="C157" s="188" t="s">
        <v>289</v>
      </c>
      <c r="D157" s="188" t="s">
        <v>563</v>
      </c>
      <c r="E157" s="188" t="s">
        <v>564</v>
      </c>
      <c r="F157" s="188" t="s">
        <v>18</v>
      </c>
      <c r="G157" s="188" t="s">
        <v>565</v>
      </c>
      <c r="H157" s="188" t="s">
        <v>566</v>
      </c>
      <c r="I157" s="188" t="s">
        <v>567</v>
      </c>
      <c r="J157" s="188" t="s">
        <v>568</v>
      </c>
      <c r="K157" s="188" t="s">
        <v>47</v>
      </c>
      <c r="L157" s="148">
        <v>200</v>
      </c>
      <c r="M157" s="202">
        <f>IF(A157="","",IF(S157="",IF(A157="","",VLOOKUP(K157,calendar_price_2013,MATCH(L157,Sheet2!$C$1:$P$1,0)+1,0)),S157)*L157)</f>
        <v>106</v>
      </c>
      <c r="N157" s="203">
        <f t="shared" si="9"/>
        <v>21.200000000000003</v>
      </c>
      <c r="O157" s="204">
        <f t="shared" si="8"/>
        <v>127.2</v>
      </c>
      <c r="P157" s="151">
        <v>41451</v>
      </c>
      <c r="Q157" s="152">
        <v>127.2</v>
      </c>
      <c r="R157" s="153">
        <f t="shared" si="11"/>
        <v>0</v>
      </c>
      <c r="S157" s="148"/>
      <c r="T157" s="148"/>
      <c r="U157" s="154"/>
      <c r="V157" s="155"/>
      <c r="AA157" s="92"/>
      <c r="AB157" s="132"/>
    </row>
    <row r="158" spans="1:28" ht="20.100000000000001" customHeight="1">
      <c r="A158" s="219">
        <f t="shared" si="10"/>
        <v>913058</v>
      </c>
      <c r="B158" s="189" t="s">
        <v>569</v>
      </c>
      <c r="C158" s="188" t="s">
        <v>18</v>
      </c>
      <c r="D158" s="188" t="s">
        <v>570</v>
      </c>
      <c r="E158" s="188" t="s">
        <v>571</v>
      </c>
      <c r="F158" s="188" t="s">
        <v>18</v>
      </c>
      <c r="G158" s="188" t="s">
        <v>545</v>
      </c>
      <c r="H158" s="188" t="s">
        <v>572</v>
      </c>
      <c r="I158" s="188" t="s">
        <v>573</v>
      </c>
      <c r="J158" s="188" t="s">
        <v>574</v>
      </c>
      <c r="K158" s="188" t="s">
        <v>48</v>
      </c>
      <c r="L158" s="148">
        <v>100</v>
      </c>
      <c r="M158" s="202">
        <f>IF(A158="","",IF(S158="",IF(A158="","",VLOOKUP(K158,calendar_price_2013,MATCH(L158,Sheet2!$C$1:$P$1,0)+1,0)),S158)*L158)</f>
        <v>53</v>
      </c>
      <c r="N158" s="203">
        <f t="shared" si="9"/>
        <v>10.600000000000001</v>
      </c>
      <c r="O158" s="204">
        <f t="shared" si="8"/>
        <v>190.8</v>
      </c>
      <c r="P158" s="151">
        <v>41451</v>
      </c>
      <c r="Q158" s="152">
        <v>190.8</v>
      </c>
      <c r="R158" s="153">
        <f t="shared" si="11"/>
        <v>0</v>
      </c>
      <c r="S158" s="148"/>
      <c r="T158" s="148"/>
      <c r="U158" s="154"/>
      <c r="V158" s="155"/>
      <c r="AA158" s="92"/>
      <c r="AB158" s="132"/>
    </row>
    <row r="159" spans="1:28" ht="20.100000000000001" customHeight="1">
      <c r="A159" s="219">
        <f t="shared" si="10"/>
        <v>913058</v>
      </c>
      <c r="B159" s="149"/>
      <c r="C159" s="148"/>
      <c r="D159" s="148"/>
      <c r="E159" s="148"/>
      <c r="F159" s="148"/>
      <c r="G159" s="148"/>
      <c r="H159" s="148"/>
      <c r="I159" s="148"/>
      <c r="J159" s="148"/>
      <c r="K159" s="188" t="s">
        <v>91</v>
      </c>
      <c r="L159" s="148">
        <v>100</v>
      </c>
      <c r="M159" s="202">
        <f>IF(A159="","",IF(S159="",IF(A159="","",VLOOKUP(K159,calendar_price_2013,MATCH(L159,Sheet2!$C$1:$P$1,0)+1,0)),S159)*L159)</f>
        <v>53</v>
      </c>
      <c r="N159" s="203">
        <f t="shared" si="9"/>
        <v>10.600000000000001</v>
      </c>
      <c r="O159" s="204" t="str">
        <f t="shared" si="8"/>
        <v/>
      </c>
      <c r="P159" s="151"/>
      <c r="Q159" s="152"/>
      <c r="R159" s="153" t="str">
        <f t="shared" si="11"/>
        <v/>
      </c>
      <c r="S159" s="148"/>
      <c r="T159" s="148"/>
      <c r="U159" s="154"/>
      <c r="V159" s="155"/>
      <c r="AA159" s="92"/>
      <c r="AB159" s="132"/>
    </row>
    <row r="160" spans="1:28" ht="20.100000000000001" customHeight="1">
      <c r="A160" s="219">
        <f t="shared" si="10"/>
        <v>913058</v>
      </c>
      <c r="B160" s="149"/>
      <c r="C160" s="148"/>
      <c r="D160" s="148"/>
      <c r="E160" s="148"/>
      <c r="F160" s="148"/>
      <c r="G160" s="148"/>
      <c r="H160" s="148"/>
      <c r="I160" s="148"/>
      <c r="J160" s="148"/>
      <c r="K160" s="188" t="s">
        <v>45</v>
      </c>
      <c r="L160" s="148">
        <v>100</v>
      </c>
      <c r="M160" s="202">
        <f>IF(A160="","",IF(S160="",IF(A160="","",VLOOKUP(K160,calendar_price_2013,MATCH(L160,Sheet2!$C$1:$P$1,0)+1,0)),S160)*L160)</f>
        <v>53</v>
      </c>
      <c r="N160" s="203">
        <f t="shared" si="9"/>
        <v>10.600000000000001</v>
      </c>
      <c r="O160" s="204" t="str">
        <f t="shared" si="8"/>
        <v/>
      </c>
      <c r="P160" s="151"/>
      <c r="Q160" s="152"/>
      <c r="R160" s="153" t="str">
        <f t="shared" si="11"/>
        <v/>
      </c>
      <c r="S160" s="148"/>
      <c r="T160" s="148"/>
      <c r="U160" s="154"/>
      <c r="V160" s="155"/>
      <c r="AA160" s="92"/>
      <c r="AB160" s="132"/>
    </row>
    <row r="161" spans="1:28" ht="20.100000000000001" customHeight="1">
      <c r="A161" s="219">
        <f t="shared" si="10"/>
        <v>913059</v>
      </c>
      <c r="B161" s="189" t="s">
        <v>583</v>
      </c>
      <c r="C161" s="188" t="s">
        <v>131</v>
      </c>
      <c r="D161" s="188" t="s">
        <v>584</v>
      </c>
      <c r="E161" s="188" t="s">
        <v>585</v>
      </c>
      <c r="F161" s="148"/>
      <c r="G161" s="188" t="s">
        <v>246</v>
      </c>
      <c r="H161" s="188" t="s">
        <v>586</v>
      </c>
      <c r="I161" s="188" t="s">
        <v>587</v>
      </c>
      <c r="J161" s="148" t="s">
        <v>588</v>
      </c>
      <c r="K161" s="188" t="s">
        <v>91</v>
      </c>
      <c r="L161" s="148">
        <v>100</v>
      </c>
      <c r="M161" s="202">
        <f>IF(A161="","",IF(S161="",IF(A161="","",VLOOKUP(K161,calendar_price_2013,MATCH(L161,Sheet2!$C$1:$P$1,0)+1,0)),S161)*L161)</f>
        <v>53</v>
      </c>
      <c r="N161" s="203">
        <f t="shared" si="9"/>
        <v>10.600000000000001</v>
      </c>
      <c r="O161" s="204">
        <f t="shared" si="8"/>
        <v>127.2</v>
      </c>
      <c r="P161" s="151">
        <v>41454</v>
      </c>
      <c r="Q161" s="152">
        <v>127.2</v>
      </c>
      <c r="R161" s="153">
        <f t="shared" si="11"/>
        <v>0</v>
      </c>
      <c r="S161" s="148"/>
      <c r="T161" s="148"/>
      <c r="U161" s="154"/>
      <c r="V161" s="155"/>
      <c r="Z161" s="130"/>
      <c r="AA161" s="92"/>
      <c r="AB161" s="132"/>
    </row>
    <row r="162" spans="1:28" ht="20.100000000000001" customHeight="1">
      <c r="A162" s="219">
        <f t="shared" si="10"/>
        <v>913059</v>
      </c>
      <c r="B162" s="149"/>
      <c r="C162" s="148"/>
      <c r="D162" s="148"/>
      <c r="E162" s="148"/>
      <c r="F162" s="148"/>
      <c r="G162" s="148"/>
      <c r="H162" s="148"/>
      <c r="I162" s="148"/>
      <c r="J162" s="148"/>
      <c r="K162" s="188" t="s">
        <v>47</v>
      </c>
      <c r="L162" s="148">
        <v>100</v>
      </c>
      <c r="M162" s="202">
        <f>IF(A162="","",IF(S162="",IF(A162="","",VLOOKUP(K162,calendar_price_2013,MATCH(L162,Sheet2!$C$1:$P$1,0)+1,0)),S162)*L162)</f>
        <v>53</v>
      </c>
      <c r="N162" s="203">
        <f t="shared" si="9"/>
        <v>10.600000000000001</v>
      </c>
      <c r="O162" s="204" t="str">
        <f t="shared" si="8"/>
        <v/>
      </c>
      <c r="P162" s="151"/>
      <c r="Q162" s="152"/>
      <c r="R162" s="153" t="str">
        <f t="shared" si="11"/>
        <v/>
      </c>
      <c r="S162" s="148"/>
      <c r="T162" s="148"/>
      <c r="U162" s="154"/>
      <c r="V162" s="155"/>
      <c r="Z162" s="130"/>
      <c r="AA162" s="92"/>
      <c r="AB162" s="132"/>
    </row>
    <row r="163" spans="1:28" ht="20.100000000000001" customHeight="1">
      <c r="A163" s="219">
        <f t="shared" si="10"/>
        <v>913060</v>
      </c>
      <c r="B163" s="189" t="s">
        <v>470</v>
      </c>
      <c r="C163" s="188" t="s">
        <v>18</v>
      </c>
      <c r="D163" s="188" t="s">
        <v>589</v>
      </c>
      <c r="E163" s="188" t="s">
        <v>590</v>
      </c>
      <c r="F163" s="188" t="s">
        <v>591</v>
      </c>
      <c r="G163" s="188" t="s">
        <v>246</v>
      </c>
      <c r="H163" s="188" t="s">
        <v>592</v>
      </c>
      <c r="I163" s="188" t="s">
        <v>593</v>
      </c>
      <c r="J163" s="148"/>
      <c r="K163" s="188" t="s">
        <v>134</v>
      </c>
      <c r="L163" s="148">
        <v>100</v>
      </c>
      <c r="M163" s="202">
        <f>IF(A163="","",IF(S163="",IF(A163="","",VLOOKUP(K163,calendar_price_2013,MATCH(L163,Sheet2!$C$1:$P$1,0)+1,0)),S163)*L163)</f>
        <v>53</v>
      </c>
      <c r="N163" s="203">
        <f t="shared" si="9"/>
        <v>10.600000000000001</v>
      </c>
      <c r="O163" s="204">
        <f t="shared" si="8"/>
        <v>180.2</v>
      </c>
      <c r="P163" s="151">
        <v>41454</v>
      </c>
      <c r="Q163" s="152">
        <v>180.2</v>
      </c>
      <c r="R163" s="153">
        <f t="shared" si="11"/>
        <v>0</v>
      </c>
      <c r="S163" s="148"/>
      <c r="T163" s="148"/>
      <c r="U163" s="154"/>
      <c r="V163" s="155"/>
      <c r="AA163" s="92"/>
      <c r="AB163" s="132"/>
    </row>
    <row r="164" spans="1:28" ht="20.100000000000001" customHeight="1">
      <c r="A164" s="219">
        <f t="shared" si="10"/>
        <v>913060</v>
      </c>
      <c r="B164" s="149"/>
      <c r="C164" s="148"/>
      <c r="D164" s="148"/>
      <c r="E164" s="148"/>
      <c r="F164" s="148"/>
      <c r="G164" s="148"/>
      <c r="H164" s="148"/>
      <c r="I164" s="148"/>
      <c r="J164" s="148"/>
      <c r="K164" s="188" t="s">
        <v>156</v>
      </c>
      <c r="L164" s="148">
        <v>100</v>
      </c>
      <c r="M164" s="202">
        <f>IF(A164="","",IF(S164="",IF(A164="","",VLOOKUP(K164,calendar_price_2013,MATCH(L164,Sheet2!$C$1:$P$1,0)+1,0)),S164)*L164)</f>
        <v>53</v>
      </c>
      <c r="N164" s="203">
        <f t="shared" si="9"/>
        <v>10.600000000000001</v>
      </c>
      <c r="O164" s="204" t="str">
        <f t="shared" si="8"/>
        <v/>
      </c>
      <c r="P164" s="151"/>
      <c r="Q164" s="152"/>
      <c r="R164" s="153" t="str">
        <f t="shared" si="11"/>
        <v/>
      </c>
      <c r="S164" s="148"/>
      <c r="T164" s="148"/>
      <c r="U164" s="154"/>
      <c r="V164" s="155"/>
      <c r="AA164" s="92"/>
      <c r="AB164" s="132"/>
    </row>
    <row r="165" spans="1:28" ht="20.100000000000001" customHeight="1">
      <c r="A165" s="219">
        <f t="shared" si="10"/>
        <v>913060</v>
      </c>
      <c r="B165" s="149"/>
      <c r="C165" s="148"/>
      <c r="D165" s="148"/>
      <c r="E165" s="148"/>
      <c r="F165" s="148"/>
      <c r="G165" s="148"/>
      <c r="H165" s="148"/>
      <c r="I165" s="148"/>
      <c r="J165" s="148"/>
      <c r="K165" s="188" t="s">
        <v>109</v>
      </c>
      <c r="L165" s="148">
        <v>100</v>
      </c>
      <c r="M165" s="202">
        <f>IF(A165="","",IF(S165="",IF(A165="","",VLOOKUP(K165,calendar_price_2013,MATCH(L165,Sheet2!$C$1:$P$1,0)+1,0)),S165)*L165)</f>
        <v>53</v>
      </c>
      <c r="N165" s="203">
        <f t="shared" si="9"/>
        <v>0</v>
      </c>
      <c r="O165" s="204" t="str">
        <f t="shared" si="8"/>
        <v/>
      </c>
      <c r="P165" s="151"/>
      <c r="Q165" s="152"/>
      <c r="R165" s="153" t="str">
        <f t="shared" si="11"/>
        <v/>
      </c>
      <c r="S165" s="148"/>
      <c r="T165" s="148">
        <v>1</v>
      </c>
      <c r="U165" s="154"/>
      <c r="V165" s="155"/>
      <c r="AA165" s="92"/>
      <c r="AB165" s="132"/>
    </row>
    <row r="166" spans="1:28" ht="20.100000000000001" customHeight="1">
      <c r="A166" s="219">
        <f t="shared" si="10"/>
        <v>913061</v>
      </c>
      <c r="B166" s="189" t="s">
        <v>594</v>
      </c>
      <c r="C166" s="188" t="s">
        <v>600</v>
      </c>
      <c r="D166" s="188" t="s">
        <v>595</v>
      </c>
      <c r="E166" s="188" t="s">
        <v>596</v>
      </c>
      <c r="F166" s="148"/>
      <c r="G166" s="188" t="s">
        <v>597</v>
      </c>
      <c r="H166" s="188" t="s">
        <v>598</v>
      </c>
      <c r="I166" s="188" t="s">
        <v>599</v>
      </c>
      <c r="J166" s="148" t="s">
        <v>601</v>
      </c>
      <c r="K166" s="188" t="s">
        <v>602</v>
      </c>
      <c r="L166" s="148">
        <v>100</v>
      </c>
      <c r="M166" s="202">
        <f>IF(A166="","",IF(S166="",IF(A166="","",VLOOKUP(K166,calendar_price_2013,MATCH(L166,Sheet2!$C$1:$P$1,0)+1,0)),S166)*L166)</f>
        <v>89</v>
      </c>
      <c r="N166" s="203">
        <f t="shared" si="9"/>
        <v>17.8</v>
      </c>
      <c r="O166" s="204">
        <f t="shared" si="8"/>
        <v>213.6</v>
      </c>
      <c r="P166" s="151">
        <v>41454</v>
      </c>
      <c r="Q166" s="152">
        <v>213.6</v>
      </c>
      <c r="R166" s="153">
        <f t="shared" si="11"/>
        <v>0</v>
      </c>
      <c r="S166" s="148">
        <v>0.89</v>
      </c>
      <c r="T166" s="148"/>
      <c r="U166" s="154"/>
      <c r="V166" s="155"/>
      <c r="AA166" s="92"/>
      <c r="AB166" s="132"/>
    </row>
    <row r="167" spans="1:28" ht="20.100000000000001" customHeight="1">
      <c r="A167" s="219">
        <f t="shared" si="10"/>
        <v>913061</v>
      </c>
      <c r="B167" s="149"/>
      <c r="C167" s="148"/>
      <c r="D167" s="148"/>
      <c r="E167" s="148"/>
      <c r="F167" s="148"/>
      <c r="G167" s="148"/>
      <c r="H167" s="148"/>
      <c r="I167" s="148"/>
      <c r="J167" s="148"/>
      <c r="K167" s="188" t="s">
        <v>603</v>
      </c>
      <c r="L167" s="148">
        <v>100</v>
      </c>
      <c r="M167" s="202">
        <f>IF(A167="","",IF(S167="",IF(A167="","",VLOOKUP(K167,calendar_price_2013,MATCH(L167,Sheet2!$C$1:$P$1,0)+1,0)),S167)*L167)</f>
        <v>89</v>
      </c>
      <c r="N167" s="203">
        <f t="shared" si="9"/>
        <v>17.8</v>
      </c>
      <c r="O167" s="204" t="str">
        <f t="shared" si="8"/>
        <v/>
      </c>
      <c r="P167" s="151"/>
      <c r="Q167" s="152"/>
      <c r="R167" s="153" t="str">
        <f t="shared" si="11"/>
        <v/>
      </c>
      <c r="S167" s="148">
        <v>0.89</v>
      </c>
      <c r="T167" s="148"/>
      <c r="U167" s="154"/>
      <c r="V167" s="155"/>
      <c r="AA167" s="92"/>
      <c r="AB167" s="132"/>
    </row>
    <row r="168" spans="1:28" ht="20.100000000000001" customHeight="1">
      <c r="A168" s="219">
        <f t="shared" si="10"/>
        <v>913062</v>
      </c>
      <c r="B168" s="189" t="s">
        <v>470</v>
      </c>
      <c r="C168" s="188" t="s">
        <v>458</v>
      </c>
      <c r="D168" s="188" t="s">
        <v>604</v>
      </c>
      <c r="E168" s="188" t="s">
        <v>605</v>
      </c>
      <c r="F168" s="148"/>
      <c r="G168" s="188" t="s">
        <v>606</v>
      </c>
      <c r="H168" s="188" t="s">
        <v>607</v>
      </c>
      <c r="I168" s="188" t="s">
        <v>608</v>
      </c>
      <c r="J168" s="188" t="s">
        <v>609</v>
      </c>
      <c r="K168" s="188" t="s">
        <v>111</v>
      </c>
      <c r="L168" s="148">
        <v>100</v>
      </c>
      <c r="M168" s="202">
        <f>IF(A168="","",IF(S168="",IF(A168="","",VLOOKUP(K168,calendar_price_2013,MATCH(L168,Sheet2!$C$1:$P$1,0)+1,0)),S168)*L168)</f>
        <v>49</v>
      </c>
      <c r="N168" s="203">
        <f t="shared" si="9"/>
        <v>9.8000000000000007</v>
      </c>
      <c r="O168" s="204">
        <f t="shared" si="8"/>
        <v>176.4</v>
      </c>
      <c r="P168" s="151">
        <v>41454</v>
      </c>
      <c r="Q168" s="152">
        <v>0</v>
      </c>
      <c r="R168" s="153">
        <f t="shared" si="11"/>
        <v>176.4</v>
      </c>
      <c r="S168" s="148">
        <v>0.49</v>
      </c>
      <c r="T168" s="148"/>
      <c r="U168" s="154"/>
      <c r="V168" s="155"/>
      <c r="AA168" s="92"/>
      <c r="AB168" s="132"/>
    </row>
    <row r="169" spans="1:28" ht="20.100000000000001" customHeight="1">
      <c r="A169" s="219">
        <f t="shared" si="10"/>
        <v>913062</v>
      </c>
      <c r="B169" s="149"/>
      <c r="C169" s="148"/>
      <c r="D169" s="148"/>
      <c r="E169" s="148"/>
      <c r="F169" s="148"/>
      <c r="G169" s="148"/>
      <c r="H169" s="148"/>
      <c r="I169" s="148"/>
      <c r="J169" s="148"/>
      <c r="K169" s="188" t="s">
        <v>169</v>
      </c>
      <c r="L169" s="148">
        <v>100</v>
      </c>
      <c r="M169" s="202">
        <f>IF(A169="","",IF(S169="",IF(A169="","",VLOOKUP(K169,calendar_price_2013,MATCH(L169,Sheet2!$C$1:$P$1,0)+1,0)),S169)*L169)</f>
        <v>49</v>
      </c>
      <c r="N169" s="203">
        <f t="shared" si="9"/>
        <v>9.8000000000000007</v>
      </c>
      <c r="O169" s="204" t="str">
        <f t="shared" si="8"/>
        <v/>
      </c>
      <c r="P169" s="151"/>
      <c r="Q169" s="152"/>
      <c r="R169" s="153" t="str">
        <f t="shared" si="11"/>
        <v/>
      </c>
      <c r="S169" s="148">
        <v>0.49</v>
      </c>
      <c r="T169" s="148"/>
      <c r="U169" s="154"/>
      <c r="V169" s="155"/>
      <c r="AA169" s="92"/>
      <c r="AB169" s="132"/>
    </row>
    <row r="170" spans="1:28" ht="20.100000000000001" customHeight="1">
      <c r="A170" s="219">
        <f t="shared" si="10"/>
        <v>913062</v>
      </c>
      <c r="B170" s="149"/>
      <c r="C170" s="148"/>
      <c r="D170" s="148"/>
      <c r="E170" s="148"/>
      <c r="F170" s="148"/>
      <c r="G170" s="148"/>
      <c r="H170" s="148"/>
      <c r="I170" s="148"/>
      <c r="J170" s="148"/>
      <c r="K170" s="188" t="s">
        <v>47</v>
      </c>
      <c r="L170" s="148">
        <v>100</v>
      </c>
      <c r="M170" s="202">
        <f>IF(A170="","",IF(S170="",IF(A170="","",VLOOKUP(K170,calendar_price_2013,MATCH(L170,Sheet2!$C$1:$P$1,0)+1,0)),S170)*L170)</f>
        <v>49</v>
      </c>
      <c r="N170" s="203">
        <f t="shared" si="9"/>
        <v>9.8000000000000007</v>
      </c>
      <c r="O170" s="204" t="str">
        <f t="shared" si="8"/>
        <v/>
      </c>
      <c r="P170" s="151"/>
      <c r="Q170" s="152"/>
      <c r="R170" s="153" t="str">
        <f t="shared" si="11"/>
        <v/>
      </c>
      <c r="S170" s="148">
        <v>0.49</v>
      </c>
      <c r="T170" s="148"/>
      <c r="U170" s="154"/>
      <c r="V170" s="155"/>
      <c r="AA170" s="92"/>
      <c r="AB170" s="132"/>
    </row>
    <row r="171" spans="1:28" ht="20.100000000000001" customHeight="1">
      <c r="A171" s="219">
        <f t="shared" si="10"/>
        <v>913063</v>
      </c>
      <c r="B171" s="189" t="s">
        <v>610</v>
      </c>
      <c r="C171" s="188" t="s">
        <v>458</v>
      </c>
      <c r="D171" s="188" t="s">
        <v>611</v>
      </c>
      <c r="E171" s="188" t="s">
        <v>612</v>
      </c>
      <c r="F171" s="148"/>
      <c r="G171" s="188" t="s">
        <v>606</v>
      </c>
      <c r="H171" s="188" t="s">
        <v>613</v>
      </c>
      <c r="I171" s="188" t="s">
        <v>614</v>
      </c>
      <c r="J171" s="188" t="s">
        <v>609</v>
      </c>
      <c r="K171" s="188" t="s">
        <v>111</v>
      </c>
      <c r="L171" s="148">
        <v>100</v>
      </c>
      <c r="M171" s="202">
        <f>IF(A171="","",IF(S171="",IF(A171="","",VLOOKUP(K171,calendar_price_2013,MATCH(L171,Sheet2!$C$1:$P$1,0)+1,0)),S171)*L171)</f>
        <v>49</v>
      </c>
      <c r="N171" s="203">
        <f t="shared" si="9"/>
        <v>9.8000000000000007</v>
      </c>
      <c r="O171" s="204">
        <f t="shared" si="8"/>
        <v>235.2</v>
      </c>
      <c r="P171" s="151">
        <v>41454</v>
      </c>
      <c r="Q171" s="152">
        <v>0</v>
      </c>
      <c r="R171" s="153">
        <f t="shared" si="11"/>
        <v>235.2</v>
      </c>
      <c r="S171" s="148">
        <v>0.49</v>
      </c>
      <c r="T171" s="148"/>
      <c r="U171" s="154"/>
      <c r="V171" s="155"/>
      <c r="AA171" s="92"/>
      <c r="AB171" s="132"/>
    </row>
    <row r="172" spans="1:28" ht="20.100000000000001" customHeight="1">
      <c r="A172" s="219">
        <f t="shared" si="10"/>
        <v>913063</v>
      </c>
      <c r="B172" s="149"/>
      <c r="C172" s="148"/>
      <c r="D172" s="148"/>
      <c r="E172" s="148"/>
      <c r="F172" s="148"/>
      <c r="G172" s="148"/>
      <c r="H172" s="148"/>
      <c r="I172" s="148"/>
      <c r="J172" s="148"/>
      <c r="K172" s="188" t="s">
        <v>164</v>
      </c>
      <c r="L172" s="148">
        <v>100</v>
      </c>
      <c r="M172" s="202">
        <f>IF(A172="","",IF(S172="",IF(A172="","",VLOOKUP(K172,calendar_price_2013,MATCH(L172,Sheet2!$C$1:$P$1,0)+1,0)),S172)*L172)</f>
        <v>49</v>
      </c>
      <c r="N172" s="203">
        <f t="shared" si="9"/>
        <v>9.8000000000000007</v>
      </c>
      <c r="O172" s="204" t="str">
        <f t="shared" si="8"/>
        <v/>
      </c>
      <c r="P172" s="151"/>
      <c r="Q172" s="152"/>
      <c r="R172" s="153" t="str">
        <f t="shared" si="11"/>
        <v/>
      </c>
      <c r="S172" s="188">
        <v>0.49</v>
      </c>
      <c r="T172" s="148"/>
      <c r="U172" s="154"/>
      <c r="V172" s="155"/>
      <c r="AA172" s="92"/>
      <c r="AB172" s="132"/>
    </row>
    <row r="173" spans="1:28" ht="20.100000000000001" customHeight="1">
      <c r="A173" s="219">
        <f t="shared" si="10"/>
        <v>913063</v>
      </c>
      <c r="B173" s="149"/>
      <c r="C173" s="148"/>
      <c r="D173" s="148"/>
      <c r="E173" s="148"/>
      <c r="F173" s="148"/>
      <c r="G173" s="148"/>
      <c r="H173" s="148"/>
      <c r="I173" s="148"/>
      <c r="J173" s="148"/>
      <c r="K173" s="188" t="s">
        <v>135</v>
      </c>
      <c r="L173" s="148">
        <v>100</v>
      </c>
      <c r="M173" s="202">
        <f>IF(A173="","",IF(S173="",IF(A173="","",VLOOKUP(K173,calendar_price_2013,MATCH(L173,Sheet2!$C$1:$P$1,0)+1,0)),S173)*L173)</f>
        <v>49</v>
      </c>
      <c r="N173" s="203">
        <f t="shared" si="9"/>
        <v>9.8000000000000007</v>
      </c>
      <c r="O173" s="204" t="str">
        <f t="shared" si="8"/>
        <v/>
      </c>
      <c r="P173" s="151"/>
      <c r="Q173" s="152"/>
      <c r="R173" s="153" t="str">
        <f t="shared" si="11"/>
        <v/>
      </c>
      <c r="S173" s="188">
        <v>0.49</v>
      </c>
      <c r="T173" s="148"/>
      <c r="U173" s="154"/>
      <c r="V173" s="155"/>
      <c r="AA173" s="92"/>
      <c r="AB173" s="132"/>
    </row>
    <row r="174" spans="1:28" ht="20.100000000000001" customHeight="1">
      <c r="A174" s="219">
        <f t="shared" si="10"/>
        <v>913063</v>
      </c>
      <c r="B174" s="149"/>
      <c r="C174" s="148"/>
      <c r="D174" s="148"/>
      <c r="E174" s="148"/>
      <c r="F174" s="148"/>
      <c r="G174" s="148"/>
      <c r="H174" s="148"/>
      <c r="I174" s="148"/>
      <c r="J174" s="148"/>
      <c r="K174" s="188" t="s">
        <v>133</v>
      </c>
      <c r="L174" s="148">
        <v>100</v>
      </c>
      <c r="M174" s="202">
        <f>IF(A174="","",IF(S174="",IF(A174="","",VLOOKUP(K174,calendar_price_2013,MATCH(L174,Sheet2!$C$1:$P$1,0)+1,0)),S174)*L174)</f>
        <v>49</v>
      </c>
      <c r="N174" s="203">
        <f t="shared" si="9"/>
        <v>9.8000000000000007</v>
      </c>
      <c r="O174" s="204" t="str">
        <f t="shared" si="8"/>
        <v/>
      </c>
      <c r="P174" s="151"/>
      <c r="Q174" s="152"/>
      <c r="R174" s="153" t="str">
        <f t="shared" si="11"/>
        <v/>
      </c>
      <c r="S174" s="188">
        <v>0.49</v>
      </c>
      <c r="T174" s="148"/>
      <c r="U174" s="154"/>
      <c r="V174" s="155"/>
      <c r="AA174" s="92"/>
      <c r="AB174" s="132"/>
    </row>
    <row r="175" spans="1:28" ht="20.100000000000001" customHeight="1">
      <c r="A175" s="219">
        <f t="shared" si="10"/>
        <v>913064</v>
      </c>
      <c r="B175" s="189" t="s">
        <v>615</v>
      </c>
      <c r="C175" s="188" t="s">
        <v>616</v>
      </c>
      <c r="D175" s="188" t="s">
        <v>617</v>
      </c>
      <c r="E175" s="188" t="s">
        <v>618</v>
      </c>
      <c r="F175" s="148"/>
      <c r="G175" s="188" t="s">
        <v>619</v>
      </c>
      <c r="H175" s="188" t="s">
        <v>620</v>
      </c>
      <c r="I175" s="188" t="s">
        <v>621</v>
      </c>
      <c r="J175" s="188" t="s">
        <v>622</v>
      </c>
      <c r="K175" s="188" t="s">
        <v>32</v>
      </c>
      <c r="L175" s="148">
        <v>600</v>
      </c>
      <c r="M175" s="202">
        <f>IF(A175="","",IF(S175="",IF(A175="","",VLOOKUP(K175,calendar_price_2013,MATCH(L175,Sheet2!$C$1:$P$1,0)+1,0)),S175)*L175)</f>
        <v>366</v>
      </c>
      <c r="N175" s="203">
        <f t="shared" si="9"/>
        <v>73.2</v>
      </c>
      <c r="O175" s="204">
        <f t="shared" si="8"/>
        <v>439.2</v>
      </c>
      <c r="P175" s="151">
        <v>41458</v>
      </c>
      <c r="Q175" s="152">
        <v>439.2</v>
      </c>
      <c r="R175" s="153">
        <f t="shared" si="11"/>
        <v>0</v>
      </c>
      <c r="S175" s="148">
        <v>0.61</v>
      </c>
      <c r="T175" s="148"/>
      <c r="U175" s="154">
        <v>41464</v>
      </c>
      <c r="V175" s="155"/>
      <c r="AA175" s="92"/>
      <c r="AB175" s="132"/>
    </row>
    <row r="176" spans="1:28" ht="20.100000000000001" customHeight="1">
      <c r="A176" s="219">
        <f t="shared" si="10"/>
        <v>913065</v>
      </c>
      <c r="B176" s="189" t="s">
        <v>562</v>
      </c>
      <c r="C176" s="188" t="s">
        <v>18</v>
      </c>
      <c r="D176" s="188" t="s">
        <v>623</v>
      </c>
      <c r="E176" s="188" t="s">
        <v>624</v>
      </c>
      <c r="F176" s="148"/>
      <c r="G176" s="188" t="s">
        <v>625</v>
      </c>
      <c r="H176" s="188" t="s">
        <v>626</v>
      </c>
      <c r="I176" s="188" t="s">
        <v>627</v>
      </c>
      <c r="J176" s="188" t="s">
        <v>628</v>
      </c>
      <c r="K176" s="188" t="s">
        <v>150</v>
      </c>
      <c r="L176" s="148">
        <v>300</v>
      </c>
      <c r="M176" s="202">
        <f>IF(A176="","",IF(S176="",IF(A176="","",VLOOKUP(K176,calendar_price_2013,MATCH(L176,Sheet2!$C$1:$P$1,0)+1,0)),S176)*L176)</f>
        <v>180</v>
      </c>
      <c r="N176" s="203">
        <f t="shared" si="9"/>
        <v>36</v>
      </c>
      <c r="O176" s="204">
        <f t="shared" si="8"/>
        <v>216</v>
      </c>
      <c r="P176" s="151">
        <v>41458</v>
      </c>
      <c r="Q176" s="152">
        <v>216</v>
      </c>
      <c r="R176" s="153">
        <f t="shared" si="11"/>
        <v>0</v>
      </c>
      <c r="S176" s="148">
        <v>0.6</v>
      </c>
      <c r="T176" s="148"/>
      <c r="U176" s="154" t="s">
        <v>1192</v>
      </c>
      <c r="V176" s="155"/>
      <c r="AA176" s="92"/>
      <c r="AB176" s="132"/>
    </row>
    <row r="177" spans="1:28" ht="20.100000000000001" customHeight="1">
      <c r="A177" s="222">
        <f t="shared" si="10"/>
        <v>913066</v>
      </c>
      <c r="B177" s="156" t="s">
        <v>629</v>
      </c>
      <c r="C177" s="188" t="s">
        <v>18</v>
      </c>
      <c r="D177" s="188" t="s">
        <v>630</v>
      </c>
      <c r="E177" s="188" t="s">
        <v>18</v>
      </c>
      <c r="F177" s="148"/>
      <c r="G177" s="188" t="s">
        <v>631</v>
      </c>
      <c r="H177" s="188" t="s">
        <v>632</v>
      </c>
      <c r="I177" s="188" t="s">
        <v>633</v>
      </c>
      <c r="J177" s="188" t="s">
        <v>634</v>
      </c>
      <c r="K177" s="188" t="s">
        <v>31</v>
      </c>
      <c r="L177" s="148">
        <v>100</v>
      </c>
      <c r="M177" s="202">
        <f>IF(A177="","",IF(S177="",IF(A177="","",VLOOKUP(K177,calendar_price_2013,MATCH(L177,Sheet2!$C$1:$P$1,0)+1,0)),S177)*L177)</f>
        <v>55.000000000000007</v>
      </c>
      <c r="N177" s="203">
        <f t="shared" si="9"/>
        <v>11.000000000000002</v>
      </c>
      <c r="O177" s="204">
        <f t="shared" si="8"/>
        <v>352.00000000000006</v>
      </c>
      <c r="P177" s="151">
        <v>41458</v>
      </c>
      <c r="Q177" s="152">
        <v>0</v>
      </c>
      <c r="R177" s="153">
        <f t="shared" si="11"/>
        <v>352.00000000000006</v>
      </c>
      <c r="S177" s="148">
        <v>0.55000000000000004</v>
      </c>
      <c r="T177" s="148"/>
      <c r="U177" s="154"/>
      <c r="V177" s="155"/>
      <c r="Z177" s="130"/>
      <c r="AA177" s="92"/>
      <c r="AB177" s="132"/>
    </row>
    <row r="178" spans="1:28" ht="20.100000000000001" customHeight="1">
      <c r="A178" s="219">
        <f t="shared" si="10"/>
        <v>913066</v>
      </c>
      <c r="B178" s="149"/>
      <c r="C178" s="148"/>
      <c r="D178" s="148"/>
      <c r="E178" s="148"/>
      <c r="F178" s="148"/>
      <c r="G178" s="148"/>
      <c r="H178" s="148"/>
      <c r="I178" s="148"/>
      <c r="J178" s="148"/>
      <c r="K178" s="188" t="s">
        <v>34</v>
      </c>
      <c r="L178" s="148">
        <v>100</v>
      </c>
      <c r="M178" s="202">
        <f>IF(A178="","",IF(S178="",IF(A178="","",VLOOKUP(K178,calendar_price_2013,MATCH(L178,Sheet2!$C$1:$P$1,0)+1,0)),S178)*L178)</f>
        <v>55.000000000000007</v>
      </c>
      <c r="N178" s="203">
        <f t="shared" si="9"/>
        <v>11.000000000000002</v>
      </c>
      <c r="O178" s="204" t="str">
        <f t="shared" si="8"/>
        <v/>
      </c>
      <c r="P178" s="151"/>
      <c r="Q178" s="152"/>
      <c r="R178" s="153" t="str">
        <f t="shared" si="11"/>
        <v/>
      </c>
      <c r="S178" s="148">
        <v>0.55000000000000004</v>
      </c>
      <c r="T178" s="148"/>
      <c r="U178" s="154"/>
      <c r="V178" s="155"/>
      <c r="AA178" s="92"/>
      <c r="AB178" s="132"/>
    </row>
    <row r="179" spans="1:28" ht="20.100000000000001" customHeight="1">
      <c r="A179" s="219">
        <f t="shared" si="10"/>
        <v>913066</v>
      </c>
      <c r="B179" s="149"/>
      <c r="C179" s="148"/>
      <c r="D179" s="148"/>
      <c r="E179" s="148"/>
      <c r="F179" s="148"/>
      <c r="G179" s="148"/>
      <c r="H179" s="148"/>
      <c r="I179" s="148"/>
      <c r="J179" s="148"/>
      <c r="K179" s="188" t="s">
        <v>36</v>
      </c>
      <c r="L179" s="148">
        <v>100</v>
      </c>
      <c r="M179" s="202">
        <f>IF(A179="","",IF(S179="",IF(A179="","",VLOOKUP(K179,calendar_price_2013,MATCH(L179,Sheet2!$C$1:$P$1,0)+1,0)),S179)*L179)</f>
        <v>55.000000000000007</v>
      </c>
      <c r="N179" s="203">
        <f t="shared" si="9"/>
        <v>0</v>
      </c>
      <c r="O179" s="204" t="str">
        <f t="shared" si="8"/>
        <v/>
      </c>
      <c r="P179" s="151"/>
      <c r="Q179" s="152"/>
      <c r="R179" s="153" t="str">
        <f t="shared" si="11"/>
        <v/>
      </c>
      <c r="S179" s="148">
        <v>0.55000000000000004</v>
      </c>
      <c r="T179" s="148">
        <v>1</v>
      </c>
      <c r="U179" s="154"/>
      <c r="V179" s="155"/>
      <c r="AA179" s="92"/>
      <c r="AB179" s="132"/>
    </row>
    <row r="180" spans="1:28" ht="20.100000000000001" customHeight="1">
      <c r="A180" s="219">
        <f t="shared" si="10"/>
        <v>913066</v>
      </c>
      <c r="B180" s="149"/>
      <c r="C180" s="148"/>
      <c r="D180" s="148"/>
      <c r="E180" s="148"/>
      <c r="F180" s="148"/>
      <c r="G180" s="148"/>
      <c r="H180" s="148"/>
      <c r="I180" s="148"/>
      <c r="J180" s="148"/>
      <c r="K180" s="188" t="s">
        <v>96</v>
      </c>
      <c r="L180" s="148">
        <v>100</v>
      </c>
      <c r="M180" s="202">
        <f>IF(A180="","",IF(S180="",IF(A180="","",VLOOKUP(K180,calendar_price_2013,MATCH(L180,Sheet2!$C$1:$P$1,0)+1,0)),S180)*L180)</f>
        <v>55.000000000000007</v>
      </c>
      <c r="N180" s="203">
        <f t="shared" si="9"/>
        <v>0</v>
      </c>
      <c r="O180" s="204" t="str">
        <f t="shared" si="8"/>
        <v/>
      </c>
      <c r="P180" s="151"/>
      <c r="Q180" s="152"/>
      <c r="R180" s="153" t="str">
        <f t="shared" si="11"/>
        <v/>
      </c>
      <c r="S180" s="148">
        <v>0.55000000000000004</v>
      </c>
      <c r="T180" s="148">
        <v>1</v>
      </c>
      <c r="U180" s="154"/>
      <c r="V180" s="155"/>
      <c r="AA180" s="92"/>
      <c r="AB180" s="132"/>
    </row>
    <row r="181" spans="1:28" ht="20.100000000000001" customHeight="1">
      <c r="A181" s="219">
        <f t="shared" si="10"/>
        <v>913066</v>
      </c>
      <c r="B181" s="149"/>
      <c r="C181" s="148"/>
      <c r="D181" s="148"/>
      <c r="E181" s="148"/>
      <c r="F181" s="148"/>
      <c r="G181" s="148"/>
      <c r="H181" s="148"/>
      <c r="I181" s="148"/>
      <c r="J181" s="148"/>
      <c r="K181" s="188" t="s">
        <v>37</v>
      </c>
      <c r="L181" s="148">
        <v>100</v>
      </c>
      <c r="M181" s="202">
        <f>IF(A181="","",IF(S181="",IF(A181="","",VLOOKUP(K181,calendar_price_2013,MATCH(L181,Sheet2!$C$1:$P$1,0)+1,0)),S181)*L181)</f>
        <v>55.000000000000007</v>
      </c>
      <c r="N181" s="203">
        <f t="shared" si="9"/>
        <v>0</v>
      </c>
      <c r="O181" s="204" t="str">
        <f t="shared" si="8"/>
        <v/>
      </c>
      <c r="P181" s="151"/>
      <c r="Q181" s="152"/>
      <c r="R181" s="153" t="str">
        <f t="shared" si="11"/>
        <v/>
      </c>
      <c r="S181" s="148">
        <v>0.55000000000000004</v>
      </c>
      <c r="T181" s="148">
        <v>1</v>
      </c>
      <c r="U181" s="154"/>
      <c r="V181" s="155"/>
      <c r="AA181" s="92"/>
      <c r="AB181" s="132"/>
    </row>
    <row r="182" spans="1:28" ht="20.100000000000001" customHeight="1">
      <c r="A182" s="219">
        <f t="shared" si="10"/>
        <v>913066</v>
      </c>
      <c r="B182" s="149"/>
      <c r="C182" s="148"/>
      <c r="D182" s="148"/>
      <c r="E182" s="148"/>
      <c r="F182" s="148"/>
      <c r="G182" s="148"/>
      <c r="H182" s="148"/>
      <c r="I182" s="148"/>
      <c r="J182" s="148"/>
      <c r="K182" s="188" t="s">
        <v>38</v>
      </c>
      <c r="L182" s="148">
        <v>100</v>
      </c>
      <c r="M182" s="202">
        <f>IF(A182="","",IF(S182="",IF(A182="","",VLOOKUP(K182,calendar_price_2013,MATCH(L182,Sheet2!$C$1:$P$1,0)+1,0)),S182)*L182)</f>
        <v>55.000000000000007</v>
      </c>
      <c r="N182" s="203">
        <f t="shared" si="9"/>
        <v>0</v>
      </c>
      <c r="O182" s="204" t="str">
        <f t="shared" si="8"/>
        <v/>
      </c>
      <c r="P182" s="151"/>
      <c r="Q182" s="152"/>
      <c r="R182" s="153" t="str">
        <f t="shared" si="11"/>
        <v/>
      </c>
      <c r="S182" s="148">
        <v>0.55000000000000004</v>
      </c>
      <c r="T182" s="148">
        <v>1</v>
      </c>
      <c r="U182" s="154"/>
      <c r="V182" s="155"/>
      <c r="AA182" s="92"/>
      <c r="AB182" s="132"/>
    </row>
    <row r="183" spans="1:28" ht="20.100000000000001" customHeight="1">
      <c r="A183" s="222">
        <f t="shared" si="10"/>
        <v>913067</v>
      </c>
      <c r="B183" s="156" t="s">
        <v>476</v>
      </c>
      <c r="C183" s="188" t="s">
        <v>18</v>
      </c>
      <c r="D183" s="188" t="s">
        <v>635</v>
      </c>
      <c r="E183" s="188" t="s">
        <v>636</v>
      </c>
      <c r="F183" s="148"/>
      <c r="G183" s="188" t="s">
        <v>637</v>
      </c>
      <c r="H183" s="188" t="s">
        <v>638</v>
      </c>
      <c r="I183" s="188" t="s">
        <v>639</v>
      </c>
      <c r="J183" s="148"/>
      <c r="K183" s="188" t="s">
        <v>31</v>
      </c>
      <c r="L183" s="148">
        <v>100</v>
      </c>
      <c r="M183" s="202">
        <f>IF(A183="","",IF(S183="",IF(A183="","",VLOOKUP(K183,calendar_price_2013,MATCH(L183,Sheet2!$C$1:$P$1,0)+1,0)),S183)*L183)</f>
        <v>55.000000000000007</v>
      </c>
      <c r="N183" s="203">
        <f t="shared" si="9"/>
        <v>11.000000000000002</v>
      </c>
      <c r="O183" s="204">
        <f t="shared" si="8"/>
        <v>297.00000000000006</v>
      </c>
      <c r="P183" s="151">
        <v>41458</v>
      </c>
      <c r="Q183" s="152">
        <v>0</v>
      </c>
      <c r="R183" s="153">
        <f t="shared" si="11"/>
        <v>297.00000000000006</v>
      </c>
      <c r="S183" s="148">
        <v>0.55000000000000004</v>
      </c>
      <c r="T183" s="148"/>
      <c r="U183" s="154"/>
      <c r="V183" s="155"/>
      <c r="Y183" s="177"/>
      <c r="AA183" s="92"/>
      <c r="AB183" s="132"/>
    </row>
    <row r="184" spans="1:28" ht="20.100000000000001" customHeight="1">
      <c r="A184" s="219">
        <f t="shared" si="10"/>
        <v>913067</v>
      </c>
      <c r="B184" s="149"/>
      <c r="C184" s="148"/>
      <c r="D184" s="148"/>
      <c r="E184" s="148"/>
      <c r="F184" s="148"/>
      <c r="G184" s="148"/>
      <c r="H184" s="148"/>
      <c r="I184" s="148"/>
      <c r="J184" s="148"/>
      <c r="K184" s="188" t="s">
        <v>34</v>
      </c>
      <c r="L184" s="148">
        <v>100</v>
      </c>
      <c r="M184" s="202">
        <f>IF(A184="","",IF(S184="",IF(A184="","",VLOOKUP(K184,calendar_price_2013,MATCH(L184,Sheet2!$C$1:$P$1,0)+1,0)),S184)*L184)</f>
        <v>55.000000000000007</v>
      </c>
      <c r="N184" s="203">
        <f t="shared" si="9"/>
        <v>11.000000000000002</v>
      </c>
      <c r="O184" s="204" t="str">
        <f t="shared" si="8"/>
        <v/>
      </c>
      <c r="P184" s="151"/>
      <c r="Q184" s="152"/>
      <c r="R184" s="153" t="str">
        <f t="shared" si="11"/>
        <v/>
      </c>
      <c r="S184" s="148">
        <v>0.55000000000000004</v>
      </c>
      <c r="T184" s="148"/>
      <c r="U184" s="154"/>
      <c r="V184" s="155"/>
      <c r="AA184" s="92"/>
      <c r="AB184" s="132"/>
    </row>
    <row r="185" spans="1:28" ht="20.100000000000001" customHeight="1">
      <c r="A185" s="219">
        <f t="shared" si="10"/>
        <v>913067</v>
      </c>
      <c r="B185" s="149"/>
      <c r="C185" s="148"/>
      <c r="D185" s="148"/>
      <c r="E185" s="148"/>
      <c r="F185" s="148"/>
      <c r="G185" s="148"/>
      <c r="H185" s="148"/>
      <c r="I185" s="148"/>
      <c r="J185" s="148"/>
      <c r="K185" s="188" t="s">
        <v>96</v>
      </c>
      <c r="L185" s="148">
        <v>100</v>
      </c>
      <c r="M185" s="202">
        <f>IF(A185="","",IF(S185="",IF(A185="","",VLOOKUP(K185,calendar_price_2013,MATCH(L185,Sheet2!$C$1:$P$1,0)+1,0)),S185)*L185)</f>
        <v>55.000000000000007</v>
      </c>
      <c r="N185" s="203">
        <f t="shared" si="9"/>
        <v>0</v>
      </c>
      <c r="O185" s="204" t="str">
        <f t="shared" si="8"/>
        <v/>
      </c>
      <c r="P185" s="151"/>
      <c r="Q185" s="152"/>
      <c r="R185" s="153" t="str">
        <f t="shared" si="11"/>
        <v/>
      </c>
      <c r="S185" s="148">
        <v>0.55000000000000004</v>
      </c>
      <c r="T185" s="148">
        <v>1</v>
      </c>
      <c r="U185" s="154"/>
      <c r="V185" s="155"/>
      <c r="AA185" s="92"/>
      <c r="AB185" s="132"/>
    </row>
    <row r="186" spans="1:28" ht="20.100000000000001" customHeight="1">
      <c r="A186" s="219">
        <f t="shared" si="10"/>
        <v>913067</v>
      </c>
      <c r="B186" s="149"/>
      <c r="C186" s="148"/>
      <c r="D186" s="148"/>
      <c r="E186" s="148"/>
      <c r="F186" s="148"/>
      <c r="G186" s="148"/>
      <c r="H186" s="148"/>
      <c r="I186" s="148"/>
      <c r="J186" s="148"/>
      <c r="K186" s="188" t="s">
        <v>38</v>
      </c>
      <c r="L186" s="148">
        <v>100</v>
      </c>
      <c r="M186" s="202">
        <f>IF(A186="","",IF(S186="",IF(A186="","",VLOOKUP(K186,calendar_price_2013,MATCH(L186,Sheet2!$C$1:$P$1,0)+1,0)),S186)*L186)</f>
        <v>55.000000000000007</v>
      </c>
      <c r="N186" s="203">
        <f t="shared" si="9"/>
        <v>0</v>
      </c>
      <c r="O186" s="204" t="str">
        <f t="shared" si="8"/>
        <v/>
      </c>
      <c r="P186" s="151"/>
      <c r="Q186" s="152"/>
      <c r="R186" s="153" t="str">
        <f t="shared" si="11"/>
        <v/>
      </c>
      <c r="S186" s="148">
        <v>0.55000000000000004</v>
      </c>
      <c r="T186" s="148">
        <v>1</v>
      </c>
      <c r="U186" s="154"/>
      <c r="V186" s="155"/>
      <c r="AA186" s="92"/>
      <c r="AB186" s="132"/>
    </row>
    <row r="187" spans="1:28" ht="20.100000000000001" customHeight="1">
      <c r="A187" s="219">
        <f t="shared" si="10"/>
        <v>913067</v>
      </c>
      <c r="B187" s="149"/>
      <c r="C187" s="148"/>
      <c r="D187" s="148"/>
      <c r="E187" s="148"/>
      <c r="F187" s="148"/>
      <c r="G187" s="148"/>
      <c r="H187" s="148"/>
      <c r="I187" s="148"/>
      <c r="J187" s="148"/>
      <c r="K187" s="188" t="s">
        <v>97</v>
      </c>
      <c r="L187" s="148">
        <v>100</v>
      </c>
      <c r="M187" s="202">
        <f>IF(A187="","",IF(S187="",IF(A187="","",VLOOKUP(K187,calendar_price_2013,MATCH(L187,Sheet2!$C$1:$P$1,0)+1,0)),S187)*L187)</f>
        <v>55.000000000000007</v>
      </c>
      <c r="N187" s="203">
        <f t="shared" si="9"/>
        <v>0</v>
      </c>
      <c r="O187" s="204" t="str">
        <f t="shared" si="8"/>
        <v/>
      </c>
      <c r="P187" s="151"/>
      <c r="Q187" s="152"/>
      <c r="R187" s="153" t="str">
        <f t="shared" si="11"/>
        <v/>
      </c>
      <c r="S187" s="148">
        <v>0.55000000000000004</v>
      </c>
      <c r="T187" s="148">
        <v>1</v>
      </c>
      <c r="U187" s="154"/>
      <c r="V187" s="155"/>
      <c r="AA187" s="92"/>
      <c r="AB187" s="132"/>
    </row>
    <row r="188" spans="1:28" ht="20.100000000000001" customHeight="1">
      <c r="A188" s="222">
        <f t="shared" si="10"/>
        <v>913068</v>
      </c>
      <c r="B188" s="156" t="s">
        <v>640</v>
      </c>
      <c r="C188" s="188" t="s">
        <v>18</v>
      </c>
      <c r="D188" s="188" t="s">
        <v>641</v>
      </c>
      <c r="E188" s="188" t="s">
        <v>642</v>
      </c>
      <c r="F188" s="148"/>
      <c r="G188" s="188" t="s">
        <v>199</v>
      </c>
      <c r="H188" s="188" t="s">
        <v>643</v>
      </c>
      <c r="I188" s="188" t="s">
        <v>644</v>
      </c>
      <c r="J188" s="148"/>
      <c r="K188" s="188" t="s">
        <v>31</v>
      </c>
      <c r="L188" s="148">
        <v>100</v>
      </c>
      <c r="M188" s="202">
        <f>IF(A188="","",IF(S188="",IF(A188="","",VLOOKUP(K188,calendar_price_2013,MATCH(L188,Sheet2!$C$1:$P$1,0)+1,0)),S188)*L188)</f>
        <v>55.000000000000007</v>
      </c>
      <c r="N188" s="203">
        <f t="shared" si="9"/>
        <v>11.000000000000002</v>
      </c>
      <c r="O188" s="204">
        <f t="shared" si="8"/>
        <v>297.00000000000006</v>
      </c>
      <c r="P188" s="151">
        <v>41458</v>
      </c>
      <c r="Q188" s="152">
        <v>0</v>
      </c>
      <c r="R188" s="153">
        <f t="shared" si="11"/>
        <v>297.00000000000006</v>
      </c>
      <c r="S188" s="148">
        <v>0.55000000000000004</v>
      </c>
      <c r="T188" s="148"/>
      <c r="U188" s="154"/>
      <c r="V188" s="155"/>
      <c r="AA188" s="92"/>
      <c r="AB188" s="132"/>
    </row>
    <row r="189" spans="1:28" ht="20.100000000000001" customHeight="1">
      <c r="A189" s="219">
        <f t="shared" si="10"/>
        <v>913068</v>
      </c>
      <c r="B189" s="156"/>
      <c r="C189" s="148"/>
      <c r="D189" s="148"/>
      <c r="E189" s="148"/>
      <c r="F189" s="148"/>
      <c r="G189" s="148"/>
      <c r="H189" s="148"/>
      <c r="I189" s="148"/>
      <c r="J189" s="148"/>
      <c r="K189" s="188" t="s">
        <v>34</v>
      </c>
      <c r="L189" s="148">
        <v>100</v>
      </c>
      <c r="M189" s="202">
        <f>IF(A189="","",IF(S189="",IF(A189="","",VLOOKUP(K189,calendar_price_2013,MATCH(L189,Sheet2!$C$1:$P$1,0)+1,0)),S189)*L189)</f>
        <v>55.000000000000007</v>
      </c>
      <c r="N189" s="203">
        <f t="shared" si="9"/>
        <v>11.000000000000002</v>
      </c>
      <c r="O189" s="204" t="str">
        <f t="shared" si="8"/>
        <v/>
      </c>
      <c r="P189" s="151"/>
      <c r="Q189" s="152"/>
      <c r="R189" s="153" t="str">
        <f t="shared" si="11"/>
        <v/>
      </c>
      <c r="S189" s="148">
        <v>0.55000000000000004</v>
      </c>
      <c r="T189" s="148"/>
      <c r="U189" s="154"/>
      <c r="V189" s="155"/>
      <c r="AA189" s="92"/>
      <c r="AB189" s="132"/>
    </row>
    <row r="190" spans="1:28" ht="20.100000000000001" customHeight="1">
      <c r="A190" s="219">
        <f t="shared" si="10"/>
        <v>913068</v>
      </c>
      <c r="B190" s="149"/>
      <c r="C190" s="148"/>
      <c r="D190" s="148"/>
      <c r="E190" s="148"/>
      <c r="F190" s="148"/>
      <c r="G190" s="148"/>
      <c r="H190" s="148"/>
      <c r="I190" s="148"/>
      <c r="J190" s="148"/>
      <c r="K190" s="188" t="s">
        <v>96</v>
      </c>
      <c r="L190" s="148">
        <v>100</v>
      </c>
      <c r="M190" s="202">
        <f>IF(A190="","",IF(S190="",IF(A190="","",VLOOKUP(K190,calendar_price_2013,MATCH(L190,Sheet2!$C$1:$P$1,0)+1,0)),S190)*L190)</f>
        <v>55.000000000000007</v>
      </c>
      <c r="N190" s="203">
        <f t="shared" si="9"/>
        <v>0</v>
      </c>
      <c r="O190" s="204" t="str">
        <f t="shared" si="8"/>
        <v/>
      </c>
      <c r="P190" s="151"/>
      <c r="Q190" s="152"/>
      <c r="R190" s="153" t="str">
        <f t="shared" si="11"/>
        <v/>
      </c>
      <c r="S190" s="148">
        <v>0.55000000000000004</v>
      </c>
      <c r="T190" s="148">
        <v>1</v>
      </c>
      <c r="U190" s="154"/>
      <c r="V190" s="155"/>
      <c r="AA190" s="92"/>
      <c r="AB190" s="132"/>
    </row>
    <row r="191" spans="1:28" ht="20.100000000000001" customHeight="1">
      <c r="A191" s="219">
        <f t="shared" si="10"/>
        <v>913068</v>
      </c>
      <c r="B191" s="149"/>
      <c r="C191" s="148"/>
      <c r="D191" s="148"/>
      <c r="E191" s="148"/>
      <c r="F191" s="148"/>
      <c r="G191" s="148"/>
      <c r="H191" s="148"/>
      <c r="I191" s="148"/>
      <c r="J191" s="148"/>
      <c r="K191" s="188" t="s">
        <v>38</v>
      </c>
      <c r="L191" s="148">
        <v>100</v>
      </c>
      <c r="M191" s="202">
        <f>IF(A191="","",IF(S191="",IF(A191="","",VLOOKUP(K191,calendar_price_2013,MATCH(L191,Sheet2!$C$1:$P$1,0)+1,0)),S191)*L191)</f>
        <v>55.000000000000007</v>
      </c>
      <c r="N191" s="203">
        <f t="shared" si="9"/>
        <v>0</v>
      </c>
      <c r="O191" s="204" t="str">
        <f t="shared" si="8"/>
        <v/>
      </c>
      <c r="P191" s="151"/>
      <c r="Q191" s="152"/>
      <c r="R191" s="153" t="str">
        <f t="shared" si="11"/>
        <v/>
      </c>
      <c r="S191" s="148">
        <v>0.55000000000000004</v>
      </c>
      <c r="T191" s="148">
        <v>1</v>
      </c>
      <c r="U191" s="154"/>
      <c r="V191" s="155"/>
      <c r="AA191" s="92"/>
      <c r="AB191" s="132"/>
    </row>
    <row r="192" spans="1:28" ht="20.100000000000001" customHeight="1">
      <c r="A192" s="219">
        <f t="shared" si="10"/>
        <v>913068</v>
      </c>
      <c r="B192" s="149"/>
      <c r="C192" s="148"/>
      <c r="D192" s="148"/>
      <c r="E192" s="148"/>
      <c r="F192" s="148"/>
      <c r="G192" s="148"/>
      <c r="H192" s="148"/>
      <c r="I192" s="148"/>
      <c r="J192" s="148"/>
      <c r="K192" s="188" t="s">
        <v>97</v>
      </c>
      <c r="L192" s="148">
        <v>100</v>
      </c>
      <c r="M192" s="202">
        <f>IF(A192="","",IF(S192="",IF(A192="","",VLOOKUP(K192,calendar_price_2013,MATCH(L192,Sheet2!$C$1:$P$1,0)+1,0)),S192)*L192)</f>
        <v>55.000000000000007</v>
      </c>
      <c r="N192" s="203">
        <f t="shared" si="9"/>
        <v>0</v>
      </c>
      <c r="O192" s="204" t="str">
        <f t="shared" si="8"/>
        <v/>
      </c>
      <c r="P192" s="151"/>
      <c r="Q192" s="152"/>
      <c r="R192" s="153" t="str">
        <f t="shared" si="11"/>
        <v/>
      </c>
      <c r="S192" s="148">
        <v>0.55000000000000004</v>
      </c>
      <c r="T192" s="148">
        <v>1</v>
      </c>
      <c r="U192" s="154"/>
      <c r="V192" s="155"/>
      <c r="AA192" s="92"/>
      <c r="AB192" s="132"/>
    </row>
    <row r="193" spans="1:28" ht="20.100000000000001" customHeight="1">
      <c r="A193" s="219">
        <f t="shared" si="10"/>
        <v>913069</v>
      </c>
      <c r="B193" s="189" t="s">
        <v>651</v>
      </c>
      <c r="C193" s="188" t="s">
        <v>496</v>
      </c>
      <c r="D193" s="188" t="s">
        <v>652</v>
      </c>
      <c r="E193" s="188" t="s">
        <v>653</v>
      </c>
      <c r="F193" s="148"/>
      <c r="G193" s="188" t="s">
        <v>218</v>
      </c>
      <c r="H193" s="188" t="s">
        <v>654</v>
      </c>
      <c r="I193" s="188" t="s">
        <v>655</v>
      </c>
      <c r="J193" s="188" t="s">
        <v>656</v>
      </c>
      <c r="K193" s="188" t="s">
        <v>45</v>
      </c>
      <c r="L193" s="148">
        <v>100</v>
      </c>
      <c r="M193" s="202">
        <f>IF(A193="","",IF(S193="",IF(A193="","",VLOOKUP(K193,calendar_price_2013,MATCH(L193,Sheet2!$C$1:$P$1,0)+1,0)),S193)*L193)</f>
        <v>41</v>
      </c>
      <c r="N193" s="203">
        <f t="shared" si="9"/>
        <v>8.2000000000000011</v>
      </c>
      <c r="O193" s="204">
        <f t="shared" si="8"/>
        <v>451</v>
      </c>
      <c r="P193" s="151">
        <v>41460</v>
      </c>
      <c r="Q193" s="152">
        <v>246</v>
      </c>
      <c r="R193" s="153">
        <f t="shared" si="11"/>
        <v>205</v>
      </c>
      <c r="S193" s="188">
        <v>0.41</v>
      </c>
      <c r="T193" s="148"/>
      <c r="U193" s="154"/>
      <c r="V193" s="155"/>
      <c r="AA193" s="92"/>
      <c r="AB193" s="132"/>
    </row>
    <row r="194" spans="1:28" ht="20.100000000000001" customHeight="1">
      <c r="A194" s="219">
        <f t="shared" si="10"/>
        <v>913069</v>
      </c>
      <c r="B194" s="149"/>
      <c r="C194" s="148"/>
      <c r="D194" s="148"/>
      <c r="E194" s="148"/>
      <c r="F194" s="148"/>
      <c r="G194" s="148"/>
      <c r="H194" s="148"/>
      <c r="I194" s="148"/>
      <c r="J194" s="148"/>
      <c r="K194" s="188" t="s">
        <v>46</v>
      </c>
      <c r="L194" s="148">
        <v>100</v>
      </c>
      <c r="M194" s="202">
        <f>IF(A194="","",IF(S194="",IF(A194="","",VLOOKUP(K194,calendar_price_2013,MATCH(L194,Sheet2!$C$1:$P$1,0)+1,0)),S194)*L194)</f>
        <v>41</v>
      </c>
      <c r="N194" s="203">
        <f t="shared" si="9"/>
        <v>8.2000000000000011</v>
      </c>
      <c r="O194" s="204" t="str">
        <f t="shared" ref="O194:O257" si="12">IF(H194="","",SUMIF(A194:A10534,A194,M194:N10534)+SUMIF(A194:A10534,A194,N194:N10534))</f>
        <v/>
      </c>
      <c r="P194" s="151"/>
      <c r="Q194" s="152"/>
      <c r="R194" s="153" t="str">
        <f t="shared" si="11"/>
        <v/>
      </c>
      <c r="S194" s="148">
        <v>0.41</v>
      </c>
      <c r="T194" s="148"/>
      <c r="U194" s="154"/>
      <c r="V194" s="155"/>
      <c r="AA194" s="92"/>
      <c r="AB194" s="132"/>
    </row>
    <row r="195" spans="1:28" ht="20.100000000000001" customHeight="1">
      <c r="A195" s="219">
        <f t="shared" si="10"/>
        <v>913069</v>
      </c>
      <c r="B195" s="149"/>
      <c r="C195" s="148"/>
      <c r="D195" s="148"/>
      <c r="E195" s="148"/>
      <c r="F195" s="148"/>
      <c r="G195" s="148"/>
      <c r="H195" s="148"/>
      <c r="I195" s="148"/>
      <c r="J195" s="148"/>
      <c r="K195" s="188" t="s">
        <v>111</v>
      </c>
      <c r="L195" s="148">
        <v>100</v>
      </c>
      <c r="M195" s="202">
        <f>IF(A195="","",IF(S195="",IF(A195="","",VLOOKUP(K195,calendar_price_2013,MATCH(L195,Sheet2!$C$1:$P$1,0)+1,0)),S195)*L195)</f>
        <v>41</v>
      </c>
      <c r="N195" s="203">
        <f t="shared" ref="N195:N258" si="13">IF(A195="","",IF(T195=1,0,M195*0.2))</f>
        <v>8.2000000000000011</v>
      </c>
      <c r="O195" s="204" t="str">
        <f t="shared" si="12"/>
        <v/>
      </c>
      <c r="P195" s="151"/>
      <c r="Q195" s="152"/>
      <c r="R195" s="153" t="str">
        <f t="shared" si="11"/>
        <v/>
      </c>
      <c r="S195" s="148">
        <v>0.41</v>
      </c>
      <c r="T195" s="148"/>
      <c r="U195" s="154"/>
      <c r="V195" s="155"/>
      <c r="AA195" s="92"/>
      <c r="AB195" s="132"/>
    </row>
    <row r="196" spans="1:28" ht="20.100000000000001" customHeight="1">
      <c r="A196" s="219">
        <f t="shared" ref="A196:A259" si="14">IF(K196="","",IF(B196="",A195,A195+1))</f>
        <v>913069</v>
      </c>
      <c r="B196" s="149"/>
      <c r="C196" s="148"/>
      <c r="D196" s="148"/>
      <c r="E196" s="148"/>
      <c r="F196" s="148"/>
      <c r="G196" s="148"/>
      <c r="H196" s="148"/>
      <c r="I196" s="148"/>
      <c r="J196" s="148"/>
      <c r="K196" s="188" t="s">
        <v>47</v>
      </c>
      <c r="L196" s="148">
        <v>100</v>
      </c>
      <c r="M196" s="202">
        <f>IF(A196="","",IF(S196="",IF(A196="","",VLOOKUP(K196,calendar_price_2013,MATCH(L196,Sheet2!$C$1:$P$1,0)+1,0)),S196)*L196)</f>
        <v>41</v>
      </c>
      <c r="N196" s="203">
        <f t="shared" si="13"/>
        <v>8.2000000000000011</v>
      </c>
      <c r="O196" s="204" t="str">
        <f t="shared" si="12"/>
        <v/>
      </c>
      <c r="P196" s="151"/>
      <c r="Q196" s="152"/>
      <c r="R196" s="153" t="str">
        <f t="shared" si="11"/>
        <v/>
      </c>
      <c r="S196" s="148">
        <v>0.41</v>
      </c>
      <c r="T196" s="148"/>
      <c r="U196" s="154"/>
      <c r="V196" s="155"/>
      <c r="AA196" s="92"/>
      <c r="AB196" s="132"/>
    </row>
    <row r="197" spans="1:28" ht="20.100000000000001" customHeight="1">
      <c r="A197" s="219">
        <f t="shared" si="14"/>
        <v>913069</v>
      </c>
      <c r="B197" s="149"/>
      <c r="C197" s="148"/>
      <c r="D197" s="148"/>
      <c r="E197" s="148"/>
      <c r="F197" s="148"/>
      <c r="G197" s="148"/>
      <c r="H197" s="148"/>
      <c r="I197" s="148"/>
      <c r="J197" s="148"/>
      <c r="K197" s="188" t="s">
        <v>48</v>
      </c>
      <c r="L197" s="148">
        <v>100</v>
      </c>
      <c r="M197" s="202">
        <f>IF(A197="","",IF(S197="",IF(A197="","",VLOOKUP(K197,calendar_price_2013,MATCH(L197,Sheet2!$C$1:$P$1,0)+1,0)),S197)*L197)</f>
        <v>41</v>
      </c>
      <c r="N197" s="203">
        <f t="shared" si="13"/>
        <v>8.2000000000000011</v>
      </c>
      <c r="O197" s="204" t="str">
        <f t="shared" si="12"/>
        <v/>
      </c>
      <c r="P197" s="151"/>
      <c r="Q197" s="152"/>
      <c r="R197" s="153" t="str">
        <f t="shared" si="11"/>
        <v/>
      </c>
      <c r="S197" s="148">
        <v>0.41</v>
      </c>
      <c r="T197" s="148"/>
      <c r="U197" s="154"/>
      <c r="V197" s="155"/>
      <c r="AA197" s="92"/>
      <c r="AB197" s="132"/>
    </row>
    <row r="198" spans="1:28" ht="20.100000000000001" customHeight="1">
      <c r="A198" s="219">
        <f t="shared" si="14"/>
        <v>913069</v>
      </c>
      <c r="B198" s="149"/>
      <c r="C198" s="148"/>
      <c r="D198" s="148"/>
      <c r="E198" s="148"/>
      <c r="F198" s="148"/>
      <c r="G198" s="148"/>
      <c r="H198" s="148"/>
      <c r="I198" s="148"/>
      <c r="J198" s="148"/>
      <c r="K198" s="188" t="s">
        <v>91</v>
      </c>
      <c r="L198" s="148">
        <v>100</v>
      </c>
      <c r="M198" s="202">
        <f>IF(A198="","",IF(S198="",IF(A198="","",VLOOKUP(K198,calendar_price_2013,MATCH(L198,Sheet2!$C$1:$P$1,0)+1,0)),S198)*L198)</f>
        <v>41</v>
      </c>
      <c r="N198" s="203">
        <f t="shared" si="13"/>
        <v>0</v>
      </c>
      <c r="O198" s="204" t="str">
        <f t="shared" si="12"/>
        <v/>
      </c>
      <c r="P198" s="151"/>
      <c r="Q198" s="152"/>
      <c r="R198" s="153" t="str">
        <f t="shared" si="11"/>
        <v/>
      </c>
      <c r="S198" s="148">
        <v>0.41</v>
      </c>
      <c r="T198" s="148">
        <v>1</v>
      </c>
      <c r="U198" s="154"/>
      <c r="V198" s="155"/>
      <c r="AA198" s="92"/>
      <c r="AB198" s="132"/>
    </row>
    <row r="199" spans="1:28" ht="20.100000000000001" customHeight="1">
      <c r="A199" s="219">
        <f t="shared" si="14"/>
        <v>913069</v>
      </c>
      <c r="B199" s="149"/>
      <c r="C199" s="148"/>
      <c r="D199" s="148"/>
      <c r="E199" s="148"/>
      <c r="F199" s="148"/>
      <c r="G199" s="148"/>
      <c r="H199" s="148"/>
      <c r="I199" s="148"/>
      <c r="J199" s="148"/>
      <c r="K199" s="188" t="s">
        <v>156</v>
      </c>
      <c r="L199" s="148">
        <v>100</v>
      </c>
      <c r="M199" s="202">
        <f>IF(A199="","",IF(S199="",IF(A199="","",VLOOKUP(K199,calendar_price_2013,MATCH(L199,Sheet2!$C$1:$P$1,0)+1,0)),S199)*L199)</f>
        <v>41</v>
      </c>
      <c r="N199" s="203">
        <f t="shared" si="13"/>
        <v>0</v>
      </c>
      <c r="O199" s="204" t="str">
        <f t="shared" si="12"/>
        <v/>
      </c>
      <c r="P199" s="151"/>
      <c r="Q199" s="152"/>
      <c r="R199" s="153" t="str">
        <f t="shared" si="11"/>
        <v/>
      </c>
      <c r="S199" s="148">
        <v>0.41</v>
      </c>
      <c r="T199" s="148">
        <v>1</v>
      </c>
      <c r="U199" s="154"/>
      <c r="V199" s="155"/>
      <c r="AA199" s="92"/>
      <c r="AB199" s="132"/>
    </row>
    <row r="200" spans="1:28" ht="20.100000000000001" customHeight="1">
      <c r="A200" s="219">
        <f t="shared" si="14"/>
        <v>913069</v>
      </c>
      <c r="B200" s="149"/>
      <c r="C200" s="148"/>
      <c r="D200" s="148"/>
      <c r="E200" s="148"/>
      <c r="F200" s="148"/>
      <c r="G200" s="148"/>
      <c r="H200" s="148"/>
      <c r="I200" s="148"/>
      <c r="J200" s="148"/>
      <c r="K200" s="188" t="s">
        <v>165</v>
      </c>
      <c r="L200" s="148">
        <v>100</v>
      </c>
      <c r="M200" s="202">
        <f>IF(A200="","",IF(S200="",IF(A200="","",VLOOKUP(K200,calendar_price_2013,MATCH(L200,Sheet2!$C$1:$P$1,0)+1,0)),S200)*L200)</f>
        <v>41</v>
      </c>
      <c r="N200" s="203">
        <f t="shared" si="13"/>
        <v>0</v>
      </c>
      <c r="O200" s="204" t="str">
        <f t="shared" si="12"/>
        <v/>
      </c>
      <c r="P200" s="151"/>
      <c r="Q200" s="152"/>
      <c r="R200" s="153" t="str">
        <f t="shared" si="11"/>
        <v/>
      </c>
      <c r="S200" s="148">
        <v>0.41</v>
      </c>
      <c r="T200" s="148">
        <v>1</v>
      </c>
      <c r="U200" s="154"/>
      <c r="V200" s="155"/>
      <c r="AA200" s="92"/>
      <c r="AB200" s="132"/>
    </row>
    <row r="201" spans="1:28" ht="20.100000000000001" customHeight="1">
      <c r="A201" s="219">
        <f t="shared" si="14"/>
        <v>913069</v>
      </c>
      <c r="B201" s="149"/>
      <c r="C201" s="148"/>
      <c r="D201" s="148"/>
      <c r="E201" s="148"/>
      <c r="F201" s="148"/>
      <c r="G201" s="148"/>
      <c r="H201" s="148"/>
      <c r="I201" s="148"/>
      <c r="J201" s="148"/>
      <c r="K201" s="188" t="s">
        <v>157</v>
      </c>
      <c r="L201" s="148">
        <v>100</v>
      </c>
      <c r="M201" s="202">
        <f>IF(A201="","",IF(S201="",IF(A201="","",VLOOKUP(K201,calendar_price_2013,MATCH(L201,Sheet2!$C$1:$P$1,0)+1,0)),S201)*L201)</f>
        <v>41</v>
      </c>
      <c r="N201" s="203">
        <f t="shared" si="13"/>
        <v>0</v>
      </c>
      <c r="O201" s="204" t="str">
        <f t="shared" si="12"/>
        <v/>
      </c>
      <c r="P201" s="151"/>
      <c r="Q201" s="152"/>
      <c r="R201" s="153" t="str">
        <f t="shared" si="11"/>
        <v/>
      </c>
      <c r="S201" s="148">
        <v>0.41</v>
      </c>
      <c r="T201" s="148">
        <v>1</v>
      </c>
      <c r="U201" s="154"/>
      <c r="V201" s="155"/>
      <c r="AA201" s="92"/>
      <c r="AB201" s="132"/>
    </row>
    <row r="202" spans="1:28" ht="20.100000000000001" customHeight="1">
      <c r="A202" s="219">
        <f t="shared" si="14"/>
        <v>913069</v>
      </c>
      <c r="B202" s="149"/>
      <c r="C202" s="148"/>
      <c r="D202" s="148"/>
      <c r="E202" s="148"/>
      <c r="F202" s="148"/>
      <c r="G202" s="148"/>
      <c r="H202" s="148"/>
      <c r="I202" s="148"/>
      <c r="J202" s="148"/>
      <c r="K202" s="188" t="s">
        <v>169</v>
      </c>
      <c r="L202" s="148">
        <v>100</v>
      </c>
      <c r="M202" s="202">
        <f>IF(A202="","",IF(S202="",IF(A202="","",VLOOKUP(K202,calendar_price_2013,MATCH(L202,Sheet2!$C$1:$P$1,0)+1,0)),S202)*L202)</f>
        <v>41</v>
      </c>
      <c r="N202" s="203">
        <f t="shared" si="13"/>
        <v>0</v>
      </c>
      <c r="O202" s="204" t="str">
        <f t="shared" si="12"/>
        <v/>
      </c>
      <c r="P202" s="151"/>
      <c r="Q202" s="152"/>
      <c r="R202" s="153" t="str">
        <f t="shared" ref="R202:R265" si="15">IF(Q202="","",O202-Q202)</f>
        <v/>
      </c>
      <c r="S202" s="148">
        <v>0.41</v>
      </c>
      <c r="T202" s="148">
        <v>1</v>
      </c>
      <c r="U202" s="154"/>
      <c r="V202" s="155"/>
      <c r="AA202" s="92"/>
      <c r="AB202" s="132"/>
    </row>
    <row r="203" spans="1:28" ht="20.100000000000001" customHeight="1">
      <c r="A203" s="219">
        <f t="shared" si="14"/>
        <v>913070</v>
      </c>
      <c r="B203" s="189" t="s">
        <v>833</v>
      </c>
      <c r="C203" s="188" t="s">
        <v>834</v>
      </c>
      <c r="D203" s="188" t="s">
        <v>835</v>
      </c>
      <c r="E203" s="188" t="s">
        <v>18</v>
      </c>
      <c r="F203" s="148"/>
      <c r="G203" s="188" t="s">
        <v>836</v>
      </c>
      <c r="H203" s="188" t="s">
        <v>837</v>
      </c>
      <c r="I203" s="188" t="s">
        <v>838</v>
      </c>
      <c r="J203" s="188" t="s">
        <v>839</v>
      </c>
      <c r="K203" s="188" t="s">
        <v>48</v>
      </c>
      <c r="L203" s="148">
        <v>200</v>
      </c>
      <c r="M203" s="202">
        <f>IF(A203="","",IF(S203="",IF(A203="","",VLOOKUP(K203,calendar_price_2013,MATCH(L203,Sheet2!$C$1:$P$1,0)+1,0)),S203)*L203)</f>
        <v>106</v>
      </c>
      <c r="N203" s="203">
        <f t="shared" si="13"/>
        <v>21.200000000000003</v>
      </c>
      <c r="O203" s="204">
        <f t="shared" si="12"/>
        <v>127.2</v>
      </c>
      <c r="P203" s="151">
        <v>41467</v>
      </c>
      <c r="Q203" s="152">
        <v>127.2</v>
      </c>
      <c r="R203" s="153">
        <f t="shared" si="15"/>
        <v>0</v>
      </c>
      <c r="S203" s="148"/>
      <c r="T203" s="148"/>
      <c r="U203" s="154">
        <v>41470</v>
      </c>
      <c r="V203" s="155"/>
      <c r="AA203" s="92"/>
      <c r="AB203" s="132"/>
    </row>
    <row r="204" spans="1:28" ht="20.100000000000001" customHeight="1">
      <c r="A204" s="219">
        <f t="shared" si="14"/>
        <v>913071</v>
      </c>
      <c r="B204" s="189" t="s">
        <v>657</v>
      </c>
      <c r="C204" s="188" t="s">
        <v>658</v>
      </c>
      <c r="D204" s="188" t="s">
        <v>659</v>
      </c>
      <c r="E204" s="188" t="s">
        <v>660</v>
      </c>
      <c r="F204" s="148"/>
      <c r="G204" s="188" t="s">
        <v>232</v>
      </c>
      <c r="H204" s="188" t="s">
        <v>661</v>
      </c>
      <c r="I204" s="188" t="s">
        <v>662</v>
      </c>
      <c r="J204" s="188" t="s">
        <v>663</v>
      </c>
      <c r="K204" s="188" t="s">
        <v>31</v>
      </c>
      <c r="L204" s="148">
        <v>100</v>
      </c>
      <c r="M204" s="202">
        <f>IF(A204="","",IF(S204="",IF(A204="","",VLOOKUP(K204,calendar_price_2013,MATCH(L204,Sheet2!$C$1:$P$1,0)+1,0)),S204)*L204)</f>
        <v>65</v>
      </c>
      <c r="N204" s="203">
        <f t="shared" si="13"/>
        <v>13</v>
      </c>
      <c r="O204" s="204">
        <f t="shared" si="12"/>
        <v>156</v>
      </c>
      <c r="P204" s="151">
        <v>41460</v>
      </c>
      <c r="Q204" s="152">
        <v>0</v>
      </c>
      <c r="R204" s="153">
        <f t="shared" si="15"/>
        <v>156</v>
      </c>
      <c r="S204" s="148"/>
      <c r="T204" s="148"/>
      <c r="U204" s="154"/>
      <c r="V204" s="155"/>
      <c r="AA204" s="92"/>
      <c r="AB204" s="132"/>
    </row>
    <row r="205" spans="1:28" ht="20.100000000000001" customHeight="1">
      <c r="A205" s="219">
        <f t="shared" si="14"/>
        <v>913071</v>
      </c>
      <c r="B205" s="149"/>
      <c r="C205" s="148"/>
      <c r="D205" s="148"/>
      <c r="E205" s="148"/>
      <c r="F205" s="148"/>
      <c r="G205" s="148"/>
      <c r="H205" s="148"/>
      <c r="I205" s="148"/>
      <c r="J205" s="148"/>
      <c r="K205" s="188" t="s">
        <v>37</v>
      </c>
      <c r="L205" s="148">
        <v>100</v>
      </c>
      <c r="M205" s="202">
        <f>IF(A205="","",IF(S205="",IF(A205="","",VLOOKUP(K205,calendar_price_2013,MATCH(L205,Sheet2!$C$1:$P$1,0)+1,0)),S205)*L205)</f>
        <v>65</v>
      </c>
      <c r="N205" s="203">
        <f t="shared" si="13"/>
        <v>13</v>
      </c>
      <c r="O205" s="204" t="str">
        <f t="shared" si="12"/>
        <v/>
      </c>
      <c r="P205" s="151"/>
      <c r="Q205" s="152"/>
      <c r="R205" s="153" t="str">
        <f t="shared" si="15"/>
        <v/>
      </c>
      <c r="S205" s="148"/>
      <c r="T205" s="148"/>
      <c r="U205" s="154"/>
      <c r="V205" s="155"/>
      <c r="AA205" s="92"/>
      <c r="AB205" s="132"/>
    </row>
    <row r="206" spans="1:28" ht="20.100000000000001" customHeight="1">
      <c r="A206" s="219">
        <f t="shared" si="14"/>
        <v>913072</v>
      </c>
      <c r="B206" s="189" t="s">
        <v>664</v>
      </c>
      <c r="C206" s="188" t="s">
        <v>665</v>
      </c>
      <c r="D206" s="188" t="s">
        <v>666</v>
      </c>
      <c r="E206" s="188" t="s">
        <v>667</v>
      </c>
      <c r="F206" s="148"/>
      <c r="G206" s="188" t="s">
        <v>668</v>
      </c>
      <c r="H206" s="188" t="s">
        <v>669</v>
      </c>
      <c r="I206" s="188" t="s">
        <v>670</v>
      </c>
      <c r="J206" s="188" t="s">
        <v>671</v>
      </c>
      <c r="K206" s="188" t="s">
        <v>48</v>
      </c>
      <c r="L206" s="148">
        <v>200</v>
      </c>
      <c r="M206" s="202">
        <f>IF(A206="","",IF(S206="",IF(A206="","",VLOOKUP(K206,calendar_price_2013,MATCH(L206,Sheet2!$C$1:$P$1,0)+1,0)),S206)*L206)</f>
        <v>98</v>
      </c>
      <c r="N206" s="203">
        <f t="shared" si="13"/>
        <v>19.600000000000001</v>
      </c>
      <c r="O206" s="204">
        <f t="shared" si="12"/>
        <v>294</v>
      </c>
      <c r="P206" s="151">
        <v>41460</v>
      </c>
      <c r="Q206" s="152">
        <v>0</v>
      </c>
      <c r="R206" s="153">
        <f t="shared" si="15"/>
        <v>294</v>
      </c>
      <c r="S206" s="148">
        <v>0.49</v>
      </c>
      <c r="T206" s="148"/>
      <c r="U206" s="154"/>
      <c r="V206" s="155"/>
      <c r="AA206" s="92"/>
      <c r="AB206" s="132"/>
    </row>
    <row r="207" spans="1:28" ht="20.100000000000001" customHeight="1">
      <c r="A207" s="219">
        <f t="shared" si="14"/>
        <v>913072</v>
      </c>
      <c r="B207" s="149"/>
      <c r="C207" s="148"/>
      <c r="D207" s="148"/>
      <c r="E207" s="148"/>
      <c r="F207" s="148"/>
      <c r="G207" s="148"/>
      <c r="H207" s="148"/>
      <c r="I207" s="148"/>
      <c r="J207" s="148"/>
      <c r="K207" s="188" t="s">
        <v>161</v>
      </c>
      <c r="L207" s="148">
        <v>200</v>
      </c>
      <c r="M207" s="202">
        <f>IF(A207="","",IF(S207="",IF(A207="","",VLOOKUP(K207,calendar_price_2013,MATCH(L207,Sheet2!$C$1:$P$1,0)+1,0)),S207)*L207)</f>
        <v>98</v>
      </c>
      <c r="N207" s="203">
        <f t="shared" si="13"/>
        <v>19.600000000000001</v>
      </c>
      <c r="O207" s="204" t="str">
        <f t="shared" si="12"/>
        <v/>
      </c>
      <c r="P207" s="151"/>
      <c r="Q207" s="152"/>
      <c r="R207" s="153" t="str">
        <f t="shared" si="15"/>
        <v/>
      </c>
      <c r="S207" s="148">
        <v>0.49</v>
      </c>
      <c r="T207" s="148"/>
      <c r="U207" s="154"/>
      <c r="V207" s="155"/>
      <c r="AA207" s="92"/>
      <c r="AB207" s="132"/>
    </row>
    <row r="208" spans="1:28" ht="20.100000000000001" customHeight="1">
      <c r="A208" s="219">
        <f t="shared" si="14"/>
        <v>913072</v>
      </c>
      <c r="B208" s="149"/>
      <c r="C208" s="148"/>
      <c r="D208" s="148"/>
      <c r="E208" s="148"/>
      <c r="F208" s="148"/>
      <c r="G208" s="148"/>
      <c r="H208" s="148"/>
      <c r="I208" s="148"/>
      <c r="J208" s="148"/>
      <c r="K208" s="188" t="s">
        <v>133</v>
      </c>
      <c r="L208" s="148">
        <v>100</v>
      </c>
      <c r="M208" s="202">
        <f>IF(A208="","",IF(S208="",IF(A208="","",VLOOKUP(K208,calendar_price_2013,MATCH(L208,Sheet2!$C$1:$P$1,0)+1,0)),S208)*L208)</f>
        <v>49</v>
      </c>
      <c r="N208" s="203">
        <f t="shared" si="13"/>
        <v>9.8000000000000007</v>
      </c>
      <c r="O208" s="204" t="str">
        <f t="shared" si="12"/>
        <v/>
      </c>
      <c r="P208" s="151"/>
      <c r="Q208" s="152"/>
      <c r="R208" s="153" t="str">
        <f t="shared" si="15"/>
        <v/>
      </c>
      <c r="S208" s="148">
        <v>0.49</v>
      </c>
      <c r="T208" s="148"/>
      <c r="U208" s="154"/>
      <c r="V208" s="155"/>
      <c r="AA208" s="92"/>
      <c r="AB208" s="132"/>
    </row>
    <row r="209" spans="1:28" ht="20.100000000000001" customHeight="1">
      <c r="A209" s="219">
        <f t="shared" si="14"/>
        <v>913073</v>
      </c>
      <c r="B209" s="189" t="s">
        <v>672</v>
      </c>
      <c r="C209" s="188" t="s">
        <v>673</v>
      </c>
      <c r="D209" s="188" t="s">
        <v>674</v>
      </c>
      <c r="E209" s="188" t="s">
        <v>18</v>
      </c>
      <c r="F209" s="148"/>
      <c r="G209" s="188" t="s">
        <v>675</v>
      </c>
      <c r="H209" s="188" t="s">
        <v>676</v>
      </c>
      <c r="I209" s="188" t="s">
        <v>677</v>
      </c>
      <c r="J209" s="148"/>
      <c r="K209" s="188" t="s">
        <v>678</v>
      </c>
      <c r="L209" s="148">
        <v>300</v>
      </c>
      <c r="M209" s="202">
        <f>IF(A209="","",IF(S209="",IF(A209="","",VLOOKUP(K209,calendar_price_2013,MATCH(L209,Sheet2!$C$1:$P$1,0)+1,0)),S209)*L209)</f>
        <v>240</v>
      </c>
      <c r="N209" s="203">
        <f t="shared" si="13"/>
        <v>48</v>
      </c>
      <c r="O209" s="204">
        <f t="shared" si="12"/>
        <v>288</v>
      </c>
      <c r="P209" s="151">
        <v>41460</v>
      </c>
      <c r="Q209" s="152">
        <v>288</v>
      </c>
      <c r="R209" s="153">
        <f t="shared" si="15"/>
        <v>0</v>
      </c>
      <c r="S209" s="148">
        <v>0.8</v>
      </c>
      <c r="T209" s="148"/>
      <c r="U209" s="154">
        <v>41468</v>
      </c>
      <c r="V209" s="155"/>
      <c r="AA209" s="92"/>
      <c r="AB209" s="132"/>
    </row>
    <row r="210" spans="1:28" ht="20.100000000000001" customHeight="1">
      <c r="A210" s="219">
        <f t="shared" si="14"/>
        <v>913074</v>
      </c>
      <c r="B210" s="189" t="s">
        <v>679</v>
      </c>
      <c r="C210" s="188" t="s">
        <v>797</v>
      </c>
      <c r="D210" s="188" t="s">
        <v>680</v>
      </c>
      <c r="E210" s="188" t="s">
        <v>681</v>
      </c>
      <c r="F210" s="148"/>
      <c r="G210" s="188" t="s">
        <v>199</v>
      </c>
      <c r="H210" s="188" t="s">
        <v>682</v>
      </c>
      <c r="I210" s="188" t="s">
        <v>683</v>
      </c>
      <c r="J210" s="188" t="s">
        <v>684</v>
      </c>
      <c r="K210" s="188" t="s">
        <v>99</v>
      </c>
      <c r="L210" s="148">
        <v>100</v>
      </c>
      <c r="M210" s="202">
        <f>IF(A210="","",IF(S210="",IF(A210="","",VLOOKUP(K210,calendar_price_2013,MATCH(L210,Sheet2!$C$1:$P$1,0)+1,0)),S210)*L210)</f>
        <v>69</v>
      </c>
      <c r="N210" s="203">
        <f t="shared" si="13"/>
        <v>13.8</v>
      </c>
      <c r="O210" s="204">
        <f t="shared" si="12"/>
        <v>414</v>
      </c>
      <c r="P210" s="151">
        <v>41461</v>
      </c>
      <c r="Q210" s="152">
        <v>414</v>
      </c>
      <c r="R210" s="153">
        <f t="shared" si="15"/>
        <v>0</v>
      </c>
      <c r="S210" s="148">
        <v>0.69</v>
      </c>
      <c r="T210" s="148"/>
      <c r="U210" s="154"/>
      <c r="V210" s="155"/>
      <c r="AA210" s="92"/>
      <c r="AB210" s="132"/>
    </row>
    <row r="211" spans="1:28" ht="20.100000000000001" customHeight="1">
      <c r="A211" s="219">
        <f t="shared" si="14"/>
        <v>913074</v>
      </c>
      <c r="B211" s="149"/>
      <c r="C211" s="148"/>
      <c r="D211" s="148"/>
      <c r="E211" s="148"/>
      <c r="F211" s="148"/>
      <c r="G211" s="148"/>
      <c r="H211" s="148"/>
      <c r="I211" s="148"/>
      <c r="J211" s="148"/>
      <c r="K211" s="188" t="s">
        <v>42</v>
      </c>
      <c r="L211" s="188">
        <v>100</v>
      </c>
      <c r="M211" s="202">
        <f>IF(A211="","",IF(S211="",IF(A211="","",VLOOKUP(K211,calendar_price_2013,MATCH(L211,Sheet2!$C$1:$P$1,0)+1,0)),S211)*L211)</f>
        <v>69</v>
      </c>
      <c r="N211" s="203">
        <f t="shared" si="13"/>
        <v>13.8</v>
      </c>
      <c r="O211" s="204" t="str">
        <f t="shared" si="12"/>
        <v/>
      </c>
      <c r="P211" s="151"/>
      <c r="Q211" s="152"/>
      <c r="R211" s="153" t="str">
        <f t="shared" si="15"/>
        <v/>
      </c>
      <c r="S211" s="188">
        <v>0.69</v>
      </c>
      <c r="T211" s="148"/>
      <c r="U211" s="154"/>
      <c r="V211" s="155"/>
      <c r="AA211" s="92"/>
      <c r="AB211" s="132"/>
    </row>
    <row r="212" spans="1:28" ht="20.100000000000001" customHeight="1">
      <c r="A212" s="219">
        <f t="shared" si="14"/>
        <v>913074</v>
      </c>
      <c r="B212" s="149"/>
      <c r="C212" s="148"/>
      <c r="D212" s="148"/>
      <c r="E212" s="148"/>
      <c r="F212" s="148"/>
      <c r="G212" s="148"/>
      <c r="H212" s="148"/>
      <c r="I212" s="148"/>
      <c r="J212" s="148"/>
      <c r="K212" s="188" t="s">
        <v>43</v>
      </c>
      <c r="L212" s="188">
        <v>100</v>
      </c>
      <c r="M212" s="202">
        <f>IF(A212="","",IF(S212="",IF(A212="","",VLOOKUP(K212,calendar_price_2013,MATCH(L212,Sheet2!$C$1:$P$1,0)+1,0)),S212)*L212)</f>
        <v>69</v>
      </c>
      <c r="N212" s="203">
        <f t="shared" si="13"/>
        <v>13.8</v>
      </c>
      <c r="O212" s="204" t="str">
        <f t="shared" si="12"/>
        <v/>
      </c>
      <c r="P212" s="151"/>
      <c r="Q212" s="152"/>
      <c r="R212" s="153" t="str">
        <f t="shared" si="15"/>
        <v/>
      </c>
      <c r="S212" s="188">
        <v>0.69</v>
      </c>
      <c r="T212" s="148"/>
      <c r="U212" s="154"/>
      <c r="V212" s="155"/>
      <c r="AA212" s="92"/>
      <c r="AB212" s="132"/>
    </row>
    <row r="213" spans="1:28" ht="20.100000000000001" customHeight="1">
      <c r="A213" s="219">
        <f t="shared" si="14"/>
        <v>913074</v>
      </c>
      <c r="B213" s="149"/>
      <c r="C213" s="148"/>
      <c r="D213" s="148"/>
      <c r="E213" s="148"/>
      <c r="F213" s="148"/>
      <c r="G213" s="148"/>
      <c r="H213" s="148"/>
      <c r="I213" s="148"/>
      <c r="J213" s="148"/>
      <c r="K213" s="188" t="s">
        <v>100</v>
      </c>
      <c r="L213" s="188">
        <v>100</v>
      </c>
      <c r="M213" s="202">
        <f>IF(A213="","",IF(S213="",IF(A213="","",VLOOKUP(K213,calendar_price_2013,MATCH(L213,Sheet2!$C$1:$P$1,0)+1,0)),S213)*L213)</f>
        <v>69</v>
      </c>
      <c r="N213" s="203">
        <f t="shared" si="13"/>
        <v>13.8</v>
      </c>
      <c r="O213" s="204" t="str">
        <f t="shared" si="12"/>
        <v/>
      </c>
      <c r="P213" s="151"/>
      <c r="Q213" s="152"/>
      <c r="R213" s="153" t="str">
        <f t="shared" si="15"/>
        <v/>
      </c>
      <c r="S213" s="188">
        <v>0.69</v>
      </c>
      <c r="T213" s="148"/>
      <c r="U213" s="154"/>
      <c r="V213" s="155"/>
      <c r="AA213" s="92"/>
      <c r="AB213" s="132"/>
    </row>
    <row r="214" spans="1:28" ht="20.100000000000001" customHeight="1">
      <c r="A214" s="219">
        <f t="shared" si="14"/>
        <v>913074</v>
      </c>
      <c r="B214" s="149"/>
      <c r="C214" s="148"/>
      <c r="D214" s="148"/>
      <c r="E214" s="148"/>
      <c r="F214" s="148"/>
      <c r="G214" s="148"/>
      <c r="H214" s="148"/>
      <c r="I214" s="148"/>
      <c r="J214" s="148"/>
      <c r="K214" s="188" t="s">
        <v>149</v>
      </c>
      <c r="L214" s="188">
        <v>100</v>
      </c>
      <c r="M214" s="202">
        <f>IF(A214="","",IF(S214="",IF(A214="","",VLOOKUP(K214,calendar_price_2013,MATCH(L214,Sheet2!$C$1:$P$1,0)+1,0)),S214)*L214)</f>
        <v>69</v>
      </c>
      <c r="N214" s="203">
        <f t="shared" si="13"/>
        <v>13.8</v>
      </c>
      <c r="O214" s="204" t="str">
        <f t="shared" si="12"/>
        <v/>
      </c>
      <c r="P214" s="151"/>
      <c r="Q214" s="152"/>
      <c r="R214" s="153" t="str">
        <f t="shared" si="15"/>
        <v/>
      </c>
      <c r="S214" s="188">
        <v>0.69</v>
      </c>
      <c r="T214" s="148"/>
      <c r="U214" s="154"/>
      <c r="V214" s="155"/>
      <c r="AA214" s="92"/>
      <c r="AB214" s="132"/>
    </row>
    <row r="215" spans="1:28" ht="20.100000000000001" customHeight="1">
      <c r="A215" s="219">
        <f t="shared" si="14"/>
        <v>913075</v>
      </c>
      <c r="B215" s="189" t="s">
        <v>685</v>
      </c>
      <c r="C215" s="188" t="s">
        <v>18</v>
      </c>
      <c r="D215" s="188" t="s">
        <v>686</v>
      </c>
      <c r="E215" s="148"/>
      <c r="F215" s="148"/>
      <c r="G215" s="188" t="s">
        <v>687</v>
      </c>
      <c r="H215" s="188" t="s">
        <v>688</v>
      </c>
      <c r="I215" s="188" t="s">
        <v>689</v>
      </c>
      <c r="J215" s="188" t="s">
        <v>690</v>
      </c>
      <c r="K215" s="188" t="s">
        <v>47</v>
      </c>
      <c r="L215" s="148">
        <v>200</v>
      </c>
      <c r="M215" s="202">
        <f>IF(A215="","",IF(S215="",IF(A215="","",VLOOKUP(K215,calendar_price_2013,MATCH(L215,Sheet2!$C$1:$P$1,0)+1,0)),S215)*L215)</f>
        <v>98</v>
      </c>
      <c r="N215" s="203">
        <f t="shared" si="13"/>
        <v>19.600000000000001</v>
      </c>
      <c r="O215" s="204">
        <f t="shared" si="12"/>
        <v>294</v>
      </c>
      <c r="P215" s="151">
        <v>41461</v>
      </c>
      <c r="Q215" s="152">
        <v>0</v>
      </c>
      <c r="R215" s="153">
        <f t="shared" si="15"/>
        <v>294</v>
      </c>
      <c r="S215" s="148">
        <v>0.49</v>
      </c>
      <c r="T215" s="148"/>
      <c r="U215" s="154"/>
      <c r="V215" s="155"/>
      <c r="AA215" s="92"/>
      <c r="AB215" s="132"/>
    </row>
    <row r="216" spans="1:28" ht="20.100000000000001" customHeight="1">
      <c r="A216" s="219">
        <f t="shared" si="14"/>
        <v>913075</v>
      </c>
      <c r="B216" s="149"/>
      <c r="C216" s="148"/>
      <c r="D216" s="148"/>
      <c r="E216" s="148"/>
      <c r="F216" s="148"/>
      <c r="G216" s="148"/>
      <c r="H216" s="148"/>
      <c r="I216" s="148"/>
      <c r="J216" s="148"/>
      <c r="K216" s="188" t="s">
        <v>112</v>
      </c>
      <c r="L216" s="148">
        <v>100</v>
      </c>
      <c r="M216" s="202">
        <f>IF(A216="","",IF(S216="",IF(A216="","",VLOOKUP(K216,calendar_price_2013,MATCH(L216,Sheet2!$C$1:$P$1,0)+1,0)),S216)*L216)</f>
        <v>49</v>
      </c>
      <c r="N216" s="203">
        <f t="shared" si="13"/>
        <v>9.8000000000000007</v>
      </c>
      <c r="O216" s="204" t="str">
        <f t="shared" si="12"/>
        <v/>
      </c>
      <c r="P216" s="151"/>
      <c r="Q216" s="152"/>
      <c r="R216" s="153" t="str">
        <f t="shared" si="15"/>
        <v/>
      </c>
      <c r="S216" s="148">
        <v>0.49</v>
      </c>
      <c r="T216" s="148"/>
      <c r="U216" s="154"/>
      <c r="V216" s="155"/>
      <c r="AA216" s="92"/>
      <c r="AB216" s="132"/>
    </row>
    <row r="217" spans="1:28" ht="20.100000000000001" customHeight="1">
      <c r="A217" s="219">
        <f t="shared" si="14"/>
        <v>913075</v>
      </c>
      <c r="B217" s="149"/>
      <c r="C217" s="148"/>
      <c r="D217" s="148"/>
      <c r="E217" s="148"/>
      <c r="F217" s="148"/>
      <c r="G217" s="148"/>
      <c r="H217" s="148"/>
      <c r="I217" s="148"/>
      <c r="J217" s="148"/>
      <c r="K217" s="188" t="s">
        <v>91</v>
      </c>
      <c r="L217" s="148">
        <v>200</v>
      </c>
      <c r="M217" s="202">
        <f>IF(A217="","",IF(S217="",IF(A217="","",VLOOKUP(K217,calendar_price_2013,MATCH(L217,Sheet2!$C$1:$P$1,0)+1,0)),S217)*L217)</f>
        <v>98</v>
      </c>
      <c r="N217" s="203">
        <f t="shared" si="13"/>
        <v>19.600000000000001</v>
      </c>
      <c r="O217" s="204" t="str">
        <f t="shared" si="12"/>
        <v/>
      </c>
      <c r="P217" s="151"/>
      <c r="Q217" s="152"/>
      <c r="R217" s="153" t="str">
        <f t="shared" si="15"/>
        <v/>
      </c>
      <c r="S217" s="148">
        <v>0.49</v>
      </c>
      <c r="T217" s="148"/>
      <c r="U217" s="154"/>
      <c r="V217" s="155"/>
      <c r="AA217" s="92"/>
      <c r="AB217" s="132"/>
    </row>
    <row r="218" spans="1:28" ht="20.100000000000001" customHeight="1">
      <c r="A218" s="219">
        <f t="shared" si="14"/>
        <v>913076</v>
      </c>
      <c r="B218" s="189" t="s">
        <v>691</v>
      </c>
      <c r="C218" s="188" t="s">
        <v>692</v>
      </c>
      <c r="D218" s="188" t="s">
        <v>693</v>
      </c>
      <c r="E218" s="188" t="s">
        <v>694</v>
      </c>
      <c r="F218" s="188" t="s">
        <v>18</v>
      </c>
      <c r="G218" s="188" t="s">
        <v>695</v>
      </c>
      <c r="H218" s="188" t="s">
        <v>696</v>
      </c>
      <c r="I218" s="188" t="s">
        <v>697</v>
      </c>
      <c r="J218" s="188" t="s">
        <v>698</v>
      </c>
      <c r="K218" s="188" t="s">
        <v>47</v>
      </c>
      <c r="L218" s="148">
        <v>300</v>
      </c>
      <c r="M218" s="202">
        <f>IF(A218="","",IF(S218="",IF(A218="","",VLOOKUP(K218,calendar_price_2013,MATCH(L218,Sheet2!$C$1:$P$1,0)+1,0)),S218)*L218)</f>
        <v>159</v>
      </c>
      <c r="N218" s="203">
        <f t="shared" si="13"/>
        <v>31.8</v>
      </c>
      <c r="O218" s="204">
        <f t="shared" si="12"/>
        <v>190.8</v>
      </c>
      <c r="P218" s="151">
        <v>41461</v>
      </c>
      <c r="Q218" s="152">
        <v>190.8</v>
      </c>
      <c r="R218" s="153">
        <f t="shared" si="15"/>
        <v>0</v>
      </c>
      <c r="S218" s="148"/>
      <c r="T218" s="148"/>
      <c r="U218" s="154">
        <v>41468</v>
      </c>
      <c r="V218" s="155"/>
      <c r="AA218" s="92"/>
      <c r="AB218" s="132"/>
    </row>
    <row r="219" spans="1:28" ht="20.100000000000001" customHeight="1">
      <c r="A219" s="219">
        <f t="shared" si="14"/>
        <v>913077</v>
      </c>
      <c r="B219" s="189" t="s">
        <v>699</v>
      </c>
      <c r="C219" s="188" t="s">
        <v>700</v>
      </c>
      <c r="D219" s="188" t="s">
        <v>701</v>
      </c>
      <c r="E219" s="188" t="s">
        <v>702</v>
      </c>
      <c r="F219" s="148"/>
      <c r="G219" s="188" t="s">
        <v>199</v>
      </c>
      <c r="H219" s="188" t="s">
        <v>703</v>
      </c>
      <c r="I219" s="188" t="s">
        <v>704</v>
      </c>
      <c r="J219" s="188" t="s">
        <v>18</v>
      </c>
      <c r="K219" s="188" t="s">
        <v>31</v>
      </c>
      <c r="L219" s="148">
        <v>200</v>
      </c>
      <c r="M219" s="202">
        <f>IF(A219="","",IF(S219="",IF(A219="","",VLOOKUP(K219,calendar_price_2013,MATCH(L219,Sheet2!$C$1:$P$1,0)+1,0)),S219)*L219)</f>
        <v>130</v>
      </c>
      <c r="N219" s="203">
        <f t="shared" si="13"/>
        <v>26</v>
      </c>
      <c r="O219" s="204">
        <f t="shared" si="12"/>
        <v>312</v>
      </c>
      <c r="P219" s="151">
        <v>41461</v>
      </c>
      <c r="Q219" s="152">
        <v>0</v>
      </c>
      <c r="R219" s="153">
        <f t="shared" si="15"/>
        <v>312</v>
      </c>
      <c r="S219" s="148"/>
      <c r="T219" s="148"/>
      <c r="U219" s="154"/>
      <c r="V219" s="155"/>
      <c r="AA219" s="92"/>
      <c r="AB219" s="132"/>
    </row>
    <row r="220" spans="1:28" ht="20.100000000000001" customHeight="1">
      <c r="A220" s="219">
        <f t="shared" si="14"/>
        <v>913077</v>
      </c>
      <c r="B220" s="149"/>
      <c r="C220" s="148"/>
      <c r="D220" s="148"/>
      <c r="E220" s="148"/>
      <c r="F220" s="148"/>
      <c r="G220" s="148"/>
      <c r="H220" s="148"/>
      <c r="I220" s="148"/>
      <c r="J220" s="148"/>
      <c r="K220" s="188" t="s">
        <v>32</v>
      </c>
      <c r="L220" s="148">
        <v>100</v>
      </c>
      <c r="M220" s="202">
        <f>IF(A220="","",IF(S220="",IF(A220="","",VLOOKUP(K220,calendar_price_2013,MATCH(L220,Sheet2!$C$1:$P$1,0)+1,0)),S220)*L220)</f>
        <v>65</v>
      </c>
      <c r="N220" s="203">
        <f t="shared" si="13"/>
        <v>13</v>
      </c>
      <c r="O220" s="204" t="str">
        <f t="shared" si="12"/>
        <v/>
      </c>
      <c r="P220" s="151"/>
      <c r="Q220" s="152"/>
      <c r="R220" s="153" t="str">
        <f t="shared" si="15"/>
        <v/>
      </c>
      <c r="S220" s="148"/>
      <c r="T220" s="148"/>
      <c r="U220" s="154"/>
      <c r="V220" s="155"/>
      <c r="AA220" s="92"/>
      <c r="AB220" s="132"/>
    </row>
    <row r="221" spans="1:28" ht="20.100000000000001" customHeight="1">
      <c r="A221" s="219">
        <f t="shared" si="14"/>
        <v>913077</v>
      </c>
      <c r="B221" s="149"/>
      <c r="C221" s="148"/>
      <c r="D221" s="148"/>
      <c r="E221" s="148"/>
      <c r="F221" s="148"/>
      <c r="G221" s="148"/>
      <c r="H221" s="148"/>
      <c r="I221" s="148"/>
      <c r="J221" s="148"/>
      <c r="K221" s="188" t="s">
        <v>36</v>
      </c>
      <c r="L221" s="148">
        <v>100</v>
      </c>
      <c r="M221" s="202">
        <f>IF(A221="","",IF(S221="",IF(A221="","",VLOOKUP(K221,calendar_price_2013,MATCH(L221,Sheet2!$C$1:$P$1,0)+1,0)),S221)*L221)</f>
        <v>65</v>
      </c>
      <c r="N221" s="203">
        <f t="shared" si="13"/>
        <v>13</v>
      </c>
      <c r="O221" s="204" t="str">
        <f t="shared" si="12"/>
        <v/>
      </c>
      <c r="P221" s="151"/>
      <c r="Q221" s="152"/>
      <c r="R221" s="153" t="str">
        <f t="shared" si="15"/>
        <v/>
      </c>
      <c r="S221" s="148"/>
      <c r="T221" s="148"/>
      <c r="U221" s="154"/>
      <c r="V221" s="155"/>
      <c r="Z221" s="130"/>
      <c r="AA221" s="92"/>
      <c r="AB221" s="132"/>
    </row>
    <row r="222" spans="1:28" ht="20.100000000000001" customHeight="1">
      <c r="A222" s="219">
        <f t="shared" si="14"/>
        <v>913078</v>
      </c>
      <c r="B222" s="189" t="s">
        <v>705</v>
      </c>
      <c r="C222" s="188" t="s">
        <v>706</v>
      </c>
      <c r="D222" s="188" t="s">
        <v>707</v>
      </c>
      <c r="E222" s="188" t="s">
        <v>708</v>
      </c>
      <c r="F222" s="148"/>
      <c r="G222" s="188" t="s">
        <v>709</v>
      </c>
      <c r="H222" s="188" t="s">
        <v>710</v>
      </c>
      <c r="I222" s="188" t="s">
        <v>711</v>
      </c>
      <c r="J222" s="188" t="s">
        <v>712</v>
      </c>
      <c r="K222" s="188" t="s">
        <v>91</v>
      </c>
      <c r="L222" s="148">
        <v>100</v>
      </c>
      <c r="M222" s="202">
        <f>IF(A222="","",IF(S222="",IF(A222="","",VLOOKUP(K222,calendar_price_2013,MATCH(L222,Sheet2!$C$1:$P$1,0)+1,0)),S222)*L222)</f>
        <v>53</v>
      </c>
      <c r="N222" s="203">
        <f t="shared" si="13"/>
        <v>10.600000000000001</v>
      </c>
      <c r="O222" s="204">
        <f t="shared" si="12"/>
        <v>127.2</v>
      </c>
      <c r="P222" s="151">
        <v>41461</v>
      </c>
      <c r="Q222" s="152">
        <v>0</v>
      </c>
      <c r="R222" s="153">
        <f t="shared" si="15"/>
        <v>127.2</v>
      </c>
      <c r="S222" s="148"/>
      <c r="T222" s="148"/>
      <c r="U222" s="154"/>
      <c r="V222" s="155"/>
      <c r="AA222" s="92"/>
      <c r="AB222" s="132"/>
    </row>
    <row r="223" spans="1:28" ht="20.100000000000001" customHeight="1">
      <c r="A223" s="219">
        <f t="shared" si="14"/>
        <v>913078</v>
      </c>
      <c r="B223" s="149"/>
      <c r="C223" s="148"/>
      <c r="D223" s="148"/>
      <c r="E223" s="148"/>
      <c r="F223" s="148"/>
      <c r="G223" s="148"/>
      <c r="H223" s="148"/>
      <c r="I223" s="148"/>
      <c r="J223" s="148"/>
      <c r="K223" s="188" t="s">
        <v>162</v>
      </c>
      <c r="L223" s="148">
        <v>100</v>
      </c>
      <c r="M223" s="202">
        <f>IF(A223="","",IF(S223="",IF(A223="","",VLOOKUP(K223,calendar_price_2013,MATCH(L223,Sheet2!$C$1:$P$1,0)+1,0)),S223)*L223)</f>
        <v>53</v>
      </c>
      <c r="N223" s="203">
        <f t="shared" si="13"/>
        <v>10.600000000000001</v>
      </c>
      <c r="O223" s="204" t="str">
        <f t="shared" si="12"/>
        <v/>
      </c>
      <c r="P223" s="151"/>
      <c r="Q223" s="152"/>
      <c r="R223" s="153" t="str">
        <f t="shared" si="15"/>
        <v/>
      </c>
      <c r="S223" s="148"/>
      <c r="T223" s="148"/>
      <c r="U223" s="154"/>
      <c r="V223" s="155"/>
      <c r="AA223" s="92"/>
      <c r="AB223" s="132"/>
    </row>
    <row r="224" spans="1:28" ht="20.100000000000001" customHeight="1">
      <c r="A224" s="219">
        <f t="shared" si="14"/>
        <v>913079</v>
      </c>
      <c r="B224" s="189" t="s">
        <v>713</v>
      </c>
      <c r="C224" s="188" t="s">
        <v>714</v>
      </c>
      <c r="D224" s="188" t="s">
        <v>715</v>
      </c>
      <c r="E224" s="188" t="s">
        <v>716</v>
      </c>
      <c r="F224" s="188" t="s">
        <v>717</v>
      </c>
      <c r="G224" s="188" t="s">
        <v>408</v>
      </c>
      <c r="H224" s="188" t="s">
        <v>718</v>
      </c>
      <c r="I224" s="188" t="s">
        <v>719</v>
      </c>
      <c r="J224" s="188" t="s">
        <v>720</v>
      </c>
      <c r="K224" s="188" t="s">
        <v>32</v>
      </c>
      <c r="L224" s="148">
        <v>300</v>
      </c>
      <c r="M224" s="202">
        <f>IF(A224="","",IF(S224="",IF(A224="","",VLOOKUP(K224,calendar_price_2013,MATCH(L224,Sheet2!$C$1:$P$1,0)+1,0)),S224)*L224)</f>
        <v>195</v>
      </c>
      <c r="N224" s="203">
        <f t="shared" si="13"/>
        <v>39</v>
      </c>
      <c r="O224" s="204">
        <f t="shared" si="12"/>
        <v>234</v>
      </c>
      <c r="P224" s="151">
        <v>41461</v>
      </c>
      <c r="Q224" s="152">
        <v>0</v>
      </c>
      <c r="R224" s="153">
        <f t="shared" si="15"/>
        <v>234</v>
      </c>
      <c r="S224" s="148"/>
      <c r="T224" s="148"/>
      <c r="U224" s="154"/>
      <c r="V224" s="155"/>
      <c r="AA224" s="92"/>
      <c r="AB224" s="132"/>
    </row>
    <row r="225" spans="1:28" ht="20.100000000000001" customHeight="1">
      <c r="A225" s="219">
        <f t="shared" si="14"/>
        <v>913080</v>
      </c>
      <c r="B225" s="189" t="s">
        <v>721</v>
      </c>
      <c r="C225" s="188" t="s">
        <v>18</v>
      </c>
      <c r="D225" s="188" t="s">
        <v>722</v>
      </c>
      <c r="E225" s="188" t="s">
        <v>723</v>
      </c>
      <c r="F225" s="188" t="s">
        <v>18</v>
      </c>
      <c r="G225" s="188" t="s">
        <v>578</v>
      </c>
      <c r="H225" s="188" t="s">
        <v>724</v>
      </c>
      <c r="I225" s="188" t="s">
        <v>725</v>
      </c>
      <c r="J225" s="188" t="s">
        <v>726</v>
      </c>
      <c r="K225" s="188" t="s">
        <v>165</v>
      </c>
      <c r="L225" s="158">
        <v>800</v>
      </c>
      <c r="M225" s="202">
        <f>IF(A225="","",IF(S225="",IF(A225="","",VLOOKUP(K225,calendar_price_2013,MATCH(L225,Sheet2!$C$1:$P$1,0)+1,0)),S225)*L225)</f>
        <v>392</v>
      </c>
      <c r="N225" s="203">
        <f t="shared" si="13"/>
        <v>78.400000000000006</v>
      </c>
      <c r="O225" s="204">
        <f t="shared" si="12"/>
        <v>470.4</v>
      </c>
      <c r="P225" s="151">
        <v>41461</v>
      </c>
      <c r="Q225" s="152">
        <v>470.4</v>
      </c>
      <c r="R225" s="153">
        <f t="shared" si="15"/>
        <v>0</v>
      </c>
      <c r="S225" s="148"/>
      <c r="T225" s="148"/>
      <c r="U225" s="154">
        <v>41468</v>
      </c>
      <c r="V225" s="155"/>
      <c r="AA225" s="92"/>
      <c r="AB225" s="132"/>
    </row>
    <row r="226" spans="1:28" ht="20.100000000000001" customHeight="1">
      <c r="A226" s="219">
        <f t="shared" si="14"/>
        <v>913081</v>
      </c>
      <c r="B226" s="189" t="s">
        <v>476</v>
      </c>
      <c r="C226" s="188" t="s">
        <v>730</v>
      </c>
      <c r="D226" s="188" t="s">
        <v>727</v>
      </c>
      <c r="E226" s="188" t="s">
        <v>642</v>
      </c>
      <c r="F226" s="148"/>
      <c r="G226" s="188" t="s">
        <v>199</v>
      </c>
      <c r="H226" s="188" t="s">
        <v>728</v>
      </c>
      <c r="I226" s="188" t="s">
        <v>729</v>
      </c>
      <c r="J226" s="148"/>
      <c r="K226" s="188" t="s">
        <v>45</v>
      </c>
      <c r="L226" s="148">
        <v>200</v>
      </c>
      <c r="M226" s="202">
        <f>IF(A226="","",IF(S226="",IF(A226="","",VLOOKUP(K226,calendar_price_2013,MATCH(L226,Sheet2!$C$1:$P$1,0)+1,0)),S226)*L226)</f>
        <v>106</v>
      </c>
      <c r="N226" s="203">
        <f t="shared" si="13"/>
        <v>21.200000000000003</v>
      </c>
      <c r="O226" s="204">
        <f t="shared" si="12"/>
        <v>254.4</v>
      </c>
      <c r="P226" s="151">
        <v>41461</v>
      </c>
      <c r="Q226" s="152">
        <v>254.4</v>
      </c>
      <c r="R226" s="153">
        <f t="shared" si="15"/>
        <v>0</v>
      </c>
      <c r="S226" s="148"/>
      <c r="T226" s="148"/>
      <c r="U226" s="154"/>
      <c r="V226" s="155"/>
      <c r="AA226" s="92"/>
      <c r="AB226" s="132"/>
    </row>
    <row r="227" spans="1:28" ht="20.100000000000001" customHeight="1">
      <c r="A227" s="219">
        <f t="shared" si="14"/>
        <v>913081</v>
      </c>
      <c r="B227" s="149"/>
      <c r="C227" s="148"/>
      <c r="D227" s="148"/>
      <c r="E227" s="148"/>
      <c r="F227" s="148"/>
      <c r="G227" s="148"/>
      <c r="H227" s="148"/>
      <c r="I227" s="148"/>
      <c r="J227" s="148"/>
      <c r="K227" s="188" t="s">
        <v>163</v>
      </c>
      <c r="L227" s="148">
        <v>100</v>
      </c>
      <c r="M227" s="202">
        <f>IF(A227="","",IF(S227="",IF(A227="","",VLOOKUP(K227,calendar_price_2013,MATCH(L227,Sheet2!$C$1:$P$1,0)+1,0)),S227)*L227)</f>
        <v>53</v>
      </c>
      <c r="N227" s="203">
        <f t="shared" si="13"/>
        <v>10.600000000000001</v>
      </c>
      <c r="O227" s="204" t="str">
        <f t="shared" si="12"/>
        <v/>
      </c>
      <c r="P227" s="151"/>
      <c r="Q227" s="152"/>
      <c r="R227" s="153" t="str">
        <f t="shared" si="15"/>
        <v/>
      </c>
      <c r="S227" s="148"/>
      <c r="T227" s="148"/>
      <c r="U227" s="154"/>
      <c r="V227" s="155"/>
      <c r="AA227" s="92"/>
      <c r="AB227" s="132"/>
    </row>
    <row r="228" spans="1:28" ht="20.100000000000001" customHeight="1">
      <c r="A228" s="219">
        <f t="shared" si="14"/>
        <v>913081</v>
      </c>
      <c r="B228" s="149"/>
      <c r="C228" s="148"/>
      <c r="D228" s="148"/>
      <c r="E228" s="148"/>
      <c r="F228" s="148"/>
      <c r="G228" s="148"/>
      <c r="H228" s="148"/>
      <c r="I228" s="148"/>
      <c r="J228" s="148"/>
      <c r="K228" s="188" t="s">
        <v>164</v>
      </c>
      <c r="L228" s="148">
        <v>100</v>
      </c>
      <c r="M228" s="202">
        <f>IF(A228="","",IF(S228="",IF(A228="","",VLOOKUP(K228,calendar_price_2013,MATCH(L228,Sheet2!$C$1:$P$1,0)+1,0)),S228)*L228)</f>
        <v>53</v>
      </c>
      <c r="N228" s="203">
        <f t="shared" si="13"/>
        <v>10.600000000000001</v>
      </c>
      <c r="O228" s="204" t="str">
        <f t="shared" si="12"/>
        <v/>
      </c>
      <c r="P228" s="151"/>
      <c r="Q228" s="152"/>
      <c r="R228" s="153" t="str">
        <f t="shared" si="15"/>
        <v/>
      </c>
      <c r="S228" s="148"/>
      <c r="T228" s="148"/>
      <c r="U228" s="154"/>
      <c r="V228" s="155"/>
      <c r="AA228" s="92"/>
      <c r="AB228" s="132"/>
    </row>
    <row r="229" spans="1:28" ht="20.100000000000001" customHeight="1">
      <c r="A229" s="219">
        <f t="shared" si="14"/>
        <v>913082</v>
      </c>
      <c r="B229" s="189" t="s">
        <v>731</v>
      </c>
      <c r="C229" s="188" t="s">
        <v>131</v>
      </c>
      <c r="D229" s="188" t="s">
        <v>732</v>
      </c>
      <c r="E229" s="188" t="s">
        <v>18</v>
      </c>
      <c r="F229" s="188" t="s">
        <v>18</v>
      </c>
      <c r="G229" s="188" t="s">
        <v>736</v>
      </c>
      <c r="H229" s="188" t="s">
        <v>733</v>
      </c>
      <c r="I229" s="188" t="s">
        <v>734</v>
      </c>
      <c r="J229" s="188" t="s">
        <v>735</v>
      </c>
      <c r="K229" s="188" t="s">
        <v>45</v>
      </c>
      <c r="L229" s="148">
        <v>100</v>
      </c>
      <c r="M229" s="202">
        <f>IF(A229="","",IF(S229="",IF(A229="","",VLOOKUP(K229,calendar_price_2013,MATCH(L229,Sheet2!$C$1:$P$1,0)+1,0)),S229)*L229)</f>
        <v>49</v>
      </c>
      <c r="N229" s="203">
        <f t="shared" si="13"/>
        <v>9.8000000000000007</v>
      </c>
      <c r="O229" s="204">
        <f t="shared" si="12"/>
        <v>294</v>
      </c>
      <c r="P229" s="151">
        <v>41461</v>
      </c>
      <c r="Q229" s="152">
        <v>294</v>
      </c>
      <c r="R229" s="153">
        <f t="shared" si="15"/>
        <v>0</v>
      </c>
      <c r="S229" s="148">
        <v>0.49</v>
      </c>
      <c r="T229" s="148"/>
      <c r="U229" s="154">
        <v>41466</v>
      </c>
      <c r="V229" s="155"/>
      <c r="AA229" s="92"/>
      <c r="AB229" s="132"/>
    </row>
    <row r="230" spans="1:28" ht="20.100000000000001" customHeight="1">
      <c r="A230" s="219">
        <f t="shared" si="14"/>
        <v>913082</v>
      </c>
      <c r="B230" s="149"/>
      <c r="C230" s="148"/>
      <c r="D230" s="148"/>
      <c r="E230" s="148"/>
      <c r="F230" s="148"/>
      <c r="G230" s="148"/>
      <c r="H230" s="148"/>
      <c r="I230" s="148"/>
      <c r="J230" s="148"/>
      <c r="K230" s="188" t="s">
        <v>111</v>
      </c>
      <c r="L230" s="148">
        <v>100</v>
      </c>
      <c r="M230" s="202">
        <f>IF(A230="","",IF(S230="",IF(A230="","",VLOOKUP(K230,calendar_price_2013,MATCH(L230,Sheet2!$C$1:$P$1,0)+1,0)),S230)*L230)</f>
        <v>49</v>
      </c>
      <c r="N230" s="203">
        <f t="shared" si="13"/>
        <v>9.8000000000000007</v>
      </c>
      <c r="O230" s="204" t="str">
        <f t="shared" si="12"/>
        <v/>
      </c>
      <c r="P230" s="151"/>
      <c r="Q230" s="152"/>
      <c r="R230" s="153" t="str">
        <f t="shared" si="15"/>
        <v/>
      </c>
      <c r="S230" s="148">
        <v>0.49</v>
      </c>
      <c r="T230" s="148"/>
      <c r="U230" s="154"/>
      <c r="V230" s="155"/>
      <c r="AA230" s="92"/>
      <c r="AB230" s="132"/>
    </row>
    <row r="231" spans="1:28" ht="20.100000000000001" customHeight="1">
      <c r="A231" s="219">
        <f t="shared" si="14"/>
        <v>913082</v>
      </c>
      <c r="B231" s="149"/>
      <c r="C231" s="148"/>
      <c r="D231" s="148"/>
      <c r="E231" s="148"/>
      <c r="F231" s="148"/>
      <c r="G231" s="148"/>
      <c r="H231" s="148"/>
      <c r="I231" s="148"/>
      <c r="J231" s="148"/>
      <c r="K231" s="188" t="s">
        <v>47</v>
      </c>
      <c r="L231" s="148">
        <v>100</v>
      </c>
      <c r="M231" s="202">
        <f>IF(A231="","",IF(S231="",IF(A231="","",VLOOKUP(K231,calendar_price_2013,MATCH(L231,Sheet2!$C$1:$P$1,0)+1,0)),S231)*L231)</f>
        <v>49</v>
      </c>
      <c r="N231" s="203">
        <f t="shared" si="13"/>
        <v>9.8000000000000007</v>
      </c>
      <c r="O231" s="204" t="str">
        <f t="shared" si="12"/>
        <v/>
      </c>
      <c r="P231" s="151"/>
      <c r="Q231" s="152"/>
      <c r="R231" s="153" t="str">
        <f t="shared" si="15"/>
        <v/>
      </c>
      <c r="S231" s="148">
        <v>0.49</v>
      </c>
      <c r="T231" s="148"/>
      <c r="U231" s="154"/>
      <c r="V231" s="155"/>
      <c r="AA231" s="92"/>
      <c r="AB231" s="132"/>
    </row>
    <row r="232" spans="1:28" ht="20.100000000000001" customHeight="1">
      <c r="A232" s="219">
        <f t="shared" si="14"/>
        <v>913082</v>
      </c>
      <c r="B232" s="149"/>
      <c r="C232" s="148"/>
      <c r="D232" s="148"/>
      <c r="E232" s="148"/>
      <c r="F232" s="148"/>
      <c r="G232" s="148"/>
      <c r="H232" s="148"/>
      <c r="I232" s="148"/>
      <c r="J232" s="148"/>
      <c r="K232" s="188" t="s">
        <v>133</v>
      </c>
      <c r="L232" s="148">
        <v>100</v>
      </c>
      <c r="M232" s="202">
        <f>IF(A232="","",IF(S232="",IF(A232="","",VLOOKUP(K232,calendar_price_2013,MATCH(L232,Sheet2!$C$1:$P$1,0)+1,0)),S232)*L232)</f>
        <v>49</v>
      </c>
      <c r="N232" s="203">
        <f t="shared" si="13"/>
        <v>9.8000000000000007</v>
      </c>
      <c r="O232" s="204" t="str">
        <f t="shared" si="12"/>
        <v/>
      </c>
      <c r="P232" s="151"/>
      <c r="Q232" s="152"/>
      <c r="R232" s="153" t="str">
        <f t="shared" si="15"/>
        <v/>
      </c>
      <c r="S232" s="148">
        <v>0.49</v>
      </c>
      <c r="T232" s="148"/>
      <c r="U232" s="154"/>
      <c r="V232" s="155"/>
      <c r="AA232" s="92"/>
      <c r="AB232" s="132"/>
    </row>
    <row r="233" spans="1:28" ht="20.100000000000001" customHeight="1">
      <c r="A233" s="219">
        <f t="shared" si="14"/>
        <v>913082</v>
      </c>
      <c r="B233" s="149"/>
      <c r="C233" s="148"/>
      <c r="D233" s="148"/>
      <c r="E233" s="148"/>
      <c r="F233" s="148"/>
      <c r="G233" s="148"/>
      <c r="H233" s="148"/>
      <c r="I233" s="148"/>
      <c r="J233" s="148"/>
      <c r="K233" s="188" t="s">
        <v>48</v>
      </c>
      <c r="L233" s="148">
        <v>100</v>
      </c>
      <c r="M233" s="202">
        <f>IF(A233="","",IF(S233="",IF(A233="","",VLOOKUP(K233,calendar_price_2013,MATCH(L233,Sheet2!$C$1:$P$1,0)+1,0)),S233)*L233)</f>
        <v>49</v>
      </c>
      <c r="N233" s="203">
        <f t="shared" si="13"/>
        <v>9.8000000000000007</v>
      </c>
      <c r="O233" s="204" t="str">
        <f t="shared" si="12"/>
        <v/>
      </c>
      <c r="P233" s="151"/>
      <c r="Q233" s="152"/>
      <c r="R233" s="153" t="str">
        <f t="shared" si="15"/>
        <v/>
      </c>
      <c r="S233" s="148">
        <v>0.49</v>
      </c>
      <c r="T233" s="148"/>
      <c r="U233" s="154"/>
      <c r="V233" s="155"/>
      <c r="AA233" s="92"/>
      <c r="AB233" s="132"/>
    </row>
    <row r="234" spans="1:28" ht="20.100000000000001" customHeight="1">
      <c r="A234" s="219">
        <f t="shared" si="14"/>
        <v>913083</v>
      </c>
      <c r="B234" s="189" t="s">
        <v>737</v>
      </c>
      <c r="C234" s="188" t="s">
        <v>738</v>
      </c>
      <c r="D234" s="188" t="s">
        <v>739</v>
      </c>
      <c r="E234" s="188" t="s">
        <v>740</v>
      </c>
      <c r="F234" s="188" t="s">
        <v>741</v>
      </c>
      <c r="G234" s="188" t="s">
        <v>184</v>
      </c>
      <c r="H234" s="188" t="s">
        <v>742</v>
      </c>
      <c r="I234" s="188" t="s">
        <v>743</v>
      </c>
      <c r="J234" s="188" t="s">
        <v>744</v>
      </c>
      <c r="K234" s="188" t="s">
        <v>31</v>
      </c>
      <c r="L234" s="148">
        <v>100</v>
      </c>
      <c r="M234" s="202">
        <f>IF(A234="","",IF(S234="",IF(A234="","",VLOOKUP(K234,calendar_price_2013,MATCH(L234,Sheet2!$C$1:$P$1,0)+1,0)),S234)*L234)</f>
        <v>65</v>
      </c>
      <c r="N234" s="203">
        <f t="shared" si="13"/>
        <v>13</v>
      </c>
      <c r="O234" s="204">
        <f t="shared" si="12"/>
        <v>156</v>
      </c>
      <c r="P234" s="151">
        <v>41461</v>
      </c>
      <c r="Q234" s="152">
        <v>156</v>
      </c>
      <c r="R234" s="153">
        <f t="shared" si="15"/>
        <v>0</v>
      </c>
      <c r="S234" s="148"/>
      <c r="T234" s="148"/>
      <c r="U234" s="154">
        <v>41478</v>
      </c>
      <c r="V234" s="155"/>
      <c r="AA234" s="92"/>
      <c r="AB234" s="132"/>
    </row>
    <row r="235" spans="1:28" ht="20.100000000000001" customHeight="1">
      <c r="A235" s="219">
        <f t="shared" si="14"/>
        <v>913083</v>
      </c>
      <c r="B235" s="149"/>
      <c r="C235" s="148"/>
      <c r="D235" s="148"/>
      <c r="E235" s="148"/>
      <c r="F235" s="148"/>
      <c r="G235" s="148"/>
      <c r="H235" s="148"/>
      <c r="I235" s="148"/>
      <c r="J235" s="148"/>
      <c r="K235" s="188" t="s">
        <v>37</v>
      </c>
      <c r="L235" s="148">
        <v>100</v>
      </c>
      <c r="M235" s="202">
        <f>IF(A235="","",IF(S235="",IF(A235="","",VLOOKUP(K235,calendar_price_2013,MATCH(L235,Sheet2!$C$1:$P$1,0)+1,0)),S235)*L235)</f>
        <v>65</v>
      </c>
      <c r="N235" s="203">
        <f t="shared" si="13"/>
        <v>13</v>
      </c>
      <c r="O235" s="204" t="str">
        <f t="shared" si="12"/>
        <v/>
      </c>
      <c r="P235" s="151"/>
      <c r="Q235" s="152"/>
      <c r="R235" s="153" t="str">
        <f t="shared" si="15"/>
        <v/>
      </c>
      <c r="S235" s="148"/>
      <c r="T235" s="148"/>
      <c r="U235" s="154"/>
      <c r="V235" s="155"/>
      <c r="AA235" s="92"/>
      <c r="AB235" s="132"/>
    </row>
    <row r="236" spans="1:28" ht="20.100000000000001" customHeight="1">
      <c r="A236" s="219">
        <f t="shared" si="14"/>
        <v>913084</v>
      </c>
      <c r="B236" s="189" t="s">
        <v>359</v>
      </c>
      <c r="C236" s="188" t="s">
        <v>745</v>
      </c>
      <c r="D236" s="188" t="s">
        <v>746</v>
      </c>
      <c r="E236" s="188" t="s">
        <v>747</v>
      </c>
      <c r="F236" s="188" t="s">
        <v>18</v>
      </c>
      <c r="G236" s="188" t="s">
        <v>442</v>
      </c>
      <c r="H236" s="188" t="s">
        <v>748</v>
      </c>
      <c r="I236" s="188" t="s">
        <v>749</v>
      </c>
      <c r="J236" s="188" t="s">
        <v>750</v>
      </c>
      <c r="K236" s="188" t="s">
        <v>47</v>
      </c>
      <c r="L236" s="148">
        <v>300</v>
      </c>
      <c r="M236" s="202">
        <f>IF(A236="","",IF(S236="",IF(A236="","",VLOOKUP(K236,calendar_price_2013,MATCH(L236,Sheet2!$C$1:$P$1,0)+1,0)),S236)*L236)</f>
        <v>159</v>
      </c>
      <c r="N236" s="203">
        <f t="shared" si="13"/>
        <v>31.8</v>
      </c>
      <c r="O236" s="204">
        <f t="shared" si="12"/>
        <v>190.8</v>
      </c>
      <c r="P236" s="151">
        <v>41461</v>
      </c>
      <c r="Q236" s="152">
        <v>190.8</v>
      </c>
      <c r="R236" s="153">
        <f t="shared" si="15"/>
        <v>0</v>
      </c>
      <c r="S236" s="148"/>
      <c r="T236" s="148"/>
      <c r="U236" s="154"/>
      <c r="V236" s="155"/>
      <c r="AA236" s="92"/>
      <c r="AB236" s="132"/>
    </row>
    <row r="237" spans="1:28" ht="20.100000000000001" customHeight="1">
      <c r="A237" s="219">
        <f t="shared" si="14"/>
        <v>913085</v>
      </c>
      <c r="B237" s="189" t="s">
        <v>751</v>
      </c>
      <c r="C237" s="188" t="s">
        <v>752</v>
      </c>
      <c r="D237" s="188" t="s">
        <v>753</v>
      </c>
      <c r="E237" s="188" t="s">
        <v>754</v>
      </c>
      <c r="F237" s="188" t="s">
        <v>18</v>
      </c>
      <c r="G237" s="188" t="s">
        <v>371</v>
      </c>
      <c r="H237" s="188" t="s">
        <v>755</v>
      </c>
      <c r="I237" s="188" t="s">
        <v>756</v>
      </c>
      <c r="J237" s="188" t="s">
        <v>18</v>
      </c>
      <c r="K237" s="188" t="s">
        <v>31</v>
      </c>
      <c r="L237" s="148">
        <v>200</v>
      </c>
      <c r="M237" s="202">
        <f>IF(A237="","",IF(S237="",IF(A237="","",VLOOKUP(K237,calendar_price_2013,MATCH(L237,Sheet2!$C$1:$P$1,0)+1,0)),S237)*L237)</f>
        <v>130</v>
      </c>
      <c r="N237" s="203">
        <f t="shared" si="13"/>
        <v>26</v>
      </c>
      <c r="O237" s="204">
        <f t="shared" si="12"/>
        <v>156</v>
      </c>
      <c r="P237" s="151">
        <v>41461</v>
      </c>
      <c r="Q237" s="152">
        <v>156</v>
      </c>
      <c r="R237" s="153">
        <f t="shared" si="15"/>
        <v>0</v>
      </c>
      <c r="S237" s="148"/>
      <c r="T237" s="148"/>
      <c r="U237" s="154"/>
      <c r="V237" s="155"/>
      <c r="AA237" s="92"/>
      <c r="AB237" s="132"/>
    </row>
    <row r="238" spans="1:28" ht="20.100000000000001" customHeight="1">
      <c r="A238" s="219">
        <f t="shared" si="14"/>
        <v>913086</v>
      </c>
      <c r="B238" s="189" t="s">
        <v>757</v>
      </c>
      <c r="C238" s="188" t="s">
        <v>143</v>
      </c>
      <c r="D238" s="188" t="s">
        <v>758</v>
      </c>
      <c r="E238" s="188" t="s">
        <v>18</v>
      </c>
      <c r="F238" s="188" t="s">
        <v>18</v>
      </c>
      <c r="G238" s="188" t="s">
        <v>759</v>
      </c>
      <c r="H238" s="188" t="s">
        <v>760</v>
      </c>
      <c r="I238" s="188" t="s">
        <v>761</v>
      </c>
      <c r="J238" s="188" t="s">
        <v>813</v>
      </c>
      <c r="K238" s="188" t="s">
        <v>47</v>
      </c>
      <c r="L238" s="148">
        <v>100</v>
      </c>
      <c r="M238" s="202">
        <f>IF(A238="","",IF(S238="",IF(A238="","",VLOOKUP(K238,calendar_price_2013,MATCH(L238,Sheet2!$C$1:$P$1,0)+1,0)),S238)*L238)</f>
        <v>53</v>
      </c>
      <c r="N238" s="203">
        <f t="shared" si="13"/>
        <v>10.600000000000001</v>
      </c>
      <c r="O238" s="204">
        <f t="shared" si="12"/>
        <v>127.2</v>
      </c>
      <c r="P238" s="151">
        <v>41461</v>
      </c>
      <c r="Q238" s="152">
        <v>127.2</v>
      </c>
      <c r="R238" s="153">
        <f t="shared" si="15"/>
        <v>0</v>
      </c>
      <c r="S238" s="148"/>
      <c r="T238" s="148"/>
      <c r="U238" s="154">
        <v>41465</v>
      </c>
      <c r="V238" s="155"/>
      <c r="AA238" s="92"/>
      <c r="AB238" s="132"/>
    </row>
    <row r="239" spans="1:28" ht="20.100000000000001" customHeight="1">
      <c r="A239" s="219">
        <f t="shared" si="14"/>
        <v>913086</v>
      </c>
      <c r="B239" s="149"/>
      <c r="C239" s="148"/>
      <c r="D239" s="148"/>
      <c r="E239" s="148"/>
      <c r="F239" s="148"/>
      <c r="G239" s="148"/>
      <c r="H239" s="148"/>
      <c r="I239" s="148"/>
      <c r="J239" s="148"/>
      <c r="K239" s="188" t="s">
        <v>157</v>
      </c>
      <c r="L239" s="148">
        <v>100</v>
      </c>
      <c r="M239" s="202">
        <f>IF(A239="","",IF(S239="",IF(A239="","",VLOOKUP(K239,calendar_price_2013,MATCH(L239,Sheet2!$C$1:$P$1,0)+1,0)),S239)*L239)</f>
        <v>53</v>
      </c>
      <c r="N239" s="203">
        <f t="shared" si="13"/>
        <v>10.600000000000001</v>
      </c>
      <c r="O239" s="204" t="str">
        <f t="shared" si="12"/>
        <v/>
      </c>
      <c r="P239" s="151"/>
      <c r="Q239" s="152"/>
      <c r="R239" s="153" t="str">
        <f t="shared" si="15"/>
        <v/>
      </c>
      <c r="S239" s="148"/>
      <c r="T239" s="148"/>
      <c r="U239" s="154"/>
      <c r="V239" s="155"/>
      <c r="AA239" s="92"/>
      <c r="AB239" s="132"/>
    </row>
    <row r="240" spans="1:28" ht="20.100000000000001" customHeight="1">
      <c r="A240" s="219">
        <f t="shared" si="14"/>
        <v>913087</v>
      </c>
      <c r="B240" s="189" t="s">
        <v>762</v>
      </c>
      <c r="C240" s="188" t="s">
        <v>763</v>
      </c>
      <c r="D240" s="188" t="s">
        <v>764</v>
      </c>
      <c r="E240" s="188" t="s">
        <v>765</v>
      </c>
      <c r="F240" s="188" t="s">
        <v>18</v>
      </c>
      <c r="G240" s="188" t="s">
        <v>766</v>
      </c>
      <c r="H240" s="188" t="s">
        <v>767</v>
      </c>
      <c r="I240" s="188" t="s">
        <v>768</v>
      </c>
      <c r="J240" s="188" t="s">
        <v>769</v>
      </c>
      <c r="K240" s="188" t="s">
        <v>111</v>
      </c>
      <c r="L240" s="148">
        <v>300</v>
      </c>
      <c r="M240" s="202">
        <f>IF(A240="","",IF(S240="",IF(A240="","",VLOOKUP(K240,calendar_price_2013,MATCH(L240,Sheet2!$C$1:$P$1,0)+1,0)),S240)*L240)</f>
        <v>147</v>
      </c>
      <c r="N240" s="203">
        <f t="shared" si="13"/>
        <v>29.400000000000002</v>
      </c>
      <c r="O240" s="204">
        <f t="shared" si="12"/>
        <v>352.8</v>
      </c>
      <c r="P240" s="151">
        <v>41461</v>
      </c>
      <c r="Q240" s="152">
        <v>0</v>
      </c>
      <c r="R240" s="153">
        <f t="shared" si="15"/>
        <v>352.8</v>
      </c>
      <c r="S240" s="148">
        <v>0.49</v>
      </c>
      <c r="T240" s="148"/>
      <c r="U240" s="154">
        <v>41471</v>
      </c>
      <c r="V240" s="155"/>
      <c r="AA240" s="92"/>
      <c r="AB240" s="132"/>
    </row>
    <row r="241" spans="1:28" ht="20.100000000000001" customHeight="1">
      <c r="A241" s="219">
        <f t="shared" si="14"/>
        <v>913087</v>
      </c>
      <c r="B241" s="149"/>
      <c r="C241" s="148"/>
      <c r="D241" s="148"/>
      <c r="E241" s="148"/>
      <c r="F241" s="148"/>
      <c r="G241" s="148"/>
      <c r="H241" s="148"/>
      <c r="I241" s="148"/>
      <c r="J241" s="148"/>
      <c r="K241" s="188" t="s">
        <v>47</v>
      </c>
      <c r="L241" s="148">
        <v>300</v>
      </c>
      <c r="M241" s="202">
        <f>IF(A241="","",IF(S241="",IF(A241="","",VLOOKUP(K241,calendar_price_2013,MATCH(L241,Sheet2!$C$1:$P$1,0)+1,0)),S241)*L241)</f>
        <v>147</v>
      </c>
      <c r="N241" s="203">
        <f t="shared" si="13"/>
        <v>29.400000000000002</v>
      </c>
      <c r="O241" s="204" t="str">
        <f t="shared" si="12"/>
        <v/>
      </c>
      <c r="P241" s="151"/>
      <c r="Q241" s="152"/>
      <c r="R241" s="153" t="str">
        <f t="shared" si="15"/>
        <v/>
      </c>
      <c r="S241" s="148">
        <v>0.49</v>
      </c>
      <c r="T241" s="148"/>
      <c r="U241" s="154"/>
      <c r="V241" s="155"/>
      <c r="AA241" s="92"/>
      <c r="AB241" s="132"/>
    </row>
    <row r="242" spans="1:28" ht="20.100000000000001" customHeight="1">
      <c r="A242" s="219">
        <f t="shared" si="14"/>
        <v>913088</v>
      </c>
      <c r="B242" s="189" t="s">
        <v>770</v>
      </c>
      <c r="C242" s="188" t="s">
        <v>496</v>
      </c>
      <c r="D242" s="188" t="s">
        <v>771</v>
      </c>
      <c r="E242" s="188" t="s">
        <v>772</v>
      </c>
      <c r="F242" s="148"/>
      <c r="G242" s="188" t="s">
        <v>773</v>
      </c>
      <c r="H242" s="188" t="s">
        <v>774</v>
      </c>
      <c r="I242" s="188" t="s">
        <v>775</v>
      </c>
      <c r="J242" s="188" t="s">
        <v>776</v>
      </c>
      <c r="K242" s="188" t="s">
        <v>165</v>
      </c>
      <c r="L242" s="148">
        <v>100</v>
      </c>
      <c r="M242" s="202">
        <f>IF(A242="","",IF(S242="",IF(A242="","",VLOOKUP(K242,calendar_price_2013,MATCH(L242,Sheet2!$C$1:$P$1,0)+1,0)),S242)*L242)</f>
        <v>49</v>
      </c>
      <c r="N242" s="203">
        <f t="shared" si="13"/>
        <v>9.8000000000000007</v>
      </c>
      <c r="O242" s="204">
        <f t="shared" si="12"/>
        <v>176.4</v>
      </c>
      <c r="P242" s="151">
        <v>41461</v>
      </c>
      <c r="Q242" s="152">
        <v>176.4</v>
      </c>
      <c r="R242" s="153">
        <f t="shared" si="15"/>
        <v>0</v>
      </c>
      <c r="S242" s="148">
        <v>0.49</v>
      </c>
      <c r="T242" s="148"/>
      <c r="U242" s="154">
        <v>41472</v>
      </c>
      <c r="V242" s="155"/>
      <c r="AA242" s="92"/>
      <c r="AB242" s="132"/>
    </row>
    <row r="243" spans="1:28" ht="20.100000000000001" customHeight="1">
      <c r="A243" s="219">
        <f t="shared" si="14"/>
        <v>913088</v>
      </c>
      <c r="B243" s="149"/>
      <c r="C243" s="148"/>
      <c r="D243" s="148"/>
      <c r="E243" s="148"/>
      <c r="F243" s="148"/>
      <c r="G243" s="148"/>
      <c r="H243" s="148"/>
      <c r="I243" s="148"/>
      <c r="J243" s="148"/>
      <c r="K243" s="188" t="s">
        <v>47</v>
      </c>
      <c r="L243" s="148">
        <v>100</v>
      </c>
      <c r="M243" s="202">
        <f>IF(A243="","",IF(S243="",IF(A243="","",VLOOKUP(K243,calendar_price_2013,MATCH(L243,Sheet2!$C$1:$P$1,0)+1,0)),S243)*L243)</f>
        <v>49</v>
      </c>
      <c r="N243" s="203">
        <f t="shared" si="13"/>
        <v>9.8000000000000007</v>
      </c>
      <c r="O243" s="204" t="str">
        <f t="shared" si="12"/>
        <v/>
      </c>
      <c r="P243" s="151"/>
      <c r="Q243" s="152"/>
      <c r="R243" s="153" t="str">
        <f t="shared" si="15"/>
        <v/>
      </c>
      <c r="S243" s="148">
        <v>0.49</v>
      </c>
      <c r="T243" s="148"/>
      <c r="U243" s="154"/>
      <c r="V243" s="155"/>
      <c r="AA243" s="92"/>
      <c r="AB243" s="132"/>
    </row>
    <row r="244" spans="1:28" ht="20.100000000000001" customHeight="1">
      <c r="A244" s="219">
        <f t="shared" si="14"/>
        <v>913088</v>
      </c>
      <c r="B244" s="149"/>
      <c r="C244" s="148"/>
      <c r="D244" s="148"/>
      <c r="E244" s="148"/>
      <c r="F244" s="148"/>
      <c r="G244" s="148"/>
      <c r="H244" s="148"/>
      <c r="I244" s="148"/>
      <c r="J244" s="148"/>
      <c r="K244" s="188" t="s">
        <v>169</v>
      </c>
      <c r="L244" s="148">
        <v>100</v>
      </c>
      <c r="M244" s="202">
        <f>IF(A244="","",IF(S244="",IF(A244="","",VLOOKUP(K244,calendar_price_2013,MATCH(L244,Sheet2!$C$1:$P$1,0)+1,0)),S244)*L244)</f>
        <v>49</v>
      </c>
      <c r="N244" s="203">
        <f t="shared" si="13"/>
        <v>9.8000000000000007</v>
      </c>
      <c r="O244" s="204" t="str">
        <f t="shared" si="12"/>
        <v/>
      </c>
      <c r="P244" s="151"/>
      <c r="Q244" s="152"/>
      <c r="R244" s="153" t="str">
        <f t="shared" si="15"/>
        <v/>
      </c>
      <c r="S244" s="148">
        <v>0.49</v>
      </c>
      <c r="T244" s="148"/>
      <c r="U244" s="154"/>
      <c r="V244" s="155"/>
      <c r="AA244" s="92"/>
      <c r="AB244" s="132"/>
    </row>
    <row r="245" spans="1:28" ht="20.100000000000001" customHeight="1">
      <c r="A245" s="219">
        <f t="shared" si="14"/>
        <v>913089</v>
      </c>
      <c r="B245" s="189" t="s">
        <v>777</v>
      </c>
      <c r="C245" s="188" t="s">
        <v>778</v>
      </c>
      <c r="D245" s="188" t="s">
        <v>779</v>
      </c>
      <c r="E245" s="188" t="s">
        <v>290</v>
      </c>
      <c r="F245" s="188" t="s">
        <v>780</v>
      </c>
      <c r="G245" s="188" t="s">
        <v>783</v>
      </c>
      <c r="H245" s="188" t="s">
        <v>781</v>
      </c>
      <c r="I245" s="188" t="s">
        <v>782</v>
      </c>
      <c r="J245" s="188" t="s">
        <v>18</v>
      </c>
      <c r="K245" s="188" t="s">
        <v>48</v>
      </c>
      <c r="L245" s="158">
        <v>200</v>
      </c>
      <c r="M245" s="202">
        <f>IF(A245="","",IF(S245="",IF(A245="","",VLOOKUP(K245,calendar_price_2013,MATCH(L245,Sheet2!$C$1:$P$1,0)+1,0)),S245)*L245)</f>
        <v>106</v>
      </c>
      <c r="N245" s="203">
        <f t="shared" si="13"/>
        <v>21.200000000000003</v>
      </c>
      <c r="O245" s="204">
        <f t="shared" si="12"/>
        <v>127.2</v>
      </c>
      <c r="P245" s="151">
        <v>41461</v>
      </c>
      <c r="Q245" s="152">
        <v>127.2</v>
      </c>
      <c r="R245" s="153">
        <f t="shared" si="15"/>
        <v>0</v>
      </c>
      <c r="S245" s="148"/>
      <c r="T245" s="148"/>
      <c r="U245" s="154"/>
      <c r="V245" s="155"/>
      <c r="AA245" s="92"/>
      <c r="AB245" s="132"/>
    </row>
    <row r="246" spans="1:28" ht="20.100000000000001" customHeight="1">
      <c r="A246" s="219">
        <f t="shared" si="14"/>
        <v>913090</v>
      </c>
      <c r="B246" s="189" t="s">
        <v>784</v>
      </c>
      <c r="C246" s="188" t="s">
        <v>188</v>
      </c>
      <c r="D246" s="188" t="s">
        <v>785</v>
      </c>
      <c r="E246" s="188" t="s">
        <v>786</v>
      </c>
      <c r="F246" s="188" t="s">
        <v>18</v>
      </c>
      <c r="G246" s="188" t="s">
        <v>238</v>
      </c>
      <c r="H246" s="188" t="s">
        <v>787</v>
      </c>
      <c r="I246" s="188" t="s">
        <v>788</v>
      </c>
      <c r="J246" s="188" t="s">
        <v>789</v>
      </c>
      <c r="K246" s="188" t="s">
        <v>48</v>
      </c>
      <c r="L246" s="148">
        <v>200</v>
      </c>
      <c r="M246" s="202">
        <f>IF(A246="","",IF(S246="",IF(A246="","",VLOOKUP(K246,calendar_price_2013,MATCH(L246,Sheet2!$C$1:$P$1,0)+1,0)),S246)*L246)</f>
        <v>106</v>
      </c>
      <c r="N246" s="203">
        <f t="shared" si="13"/>
        <v>21.200000000000003</v>
      </c>
      <c r="O246" s="204">
        <f t="shared" si="12"/>
        <v>254.4</v>
      </c>
      <c r="P246" s="151">
        <v>41461</v>
      </c>
      <c r="Q246" s="152">
        <v>254.4</v>
      </c>
      <c r="R246" s="153">
        <f t="shared" si="15"/>
        <v>0</v>
      </c>
      <c r="S246" s="148"/>
      <c r="T246" s="148"/>
      <c r="U246" s="154">
        <v>41468</v>
      </c>
      <c r="V246" s="155"/>
      <c r="AA246" s="92"/>
      <c r="AB246" s="132"/>
    </row>
    <row r="247" spans="1:28" ht="20.100000000000001" customHeight="1">
      <c r="A247" s="219">
        <f t="shared" si="14"/>
        <v>913090</v>
      </c>
      <c r="B247" s="149"/>
      <c r="C247" s="148"/>
      <c r="D247" s="148"/>
      <c r="E247" s="148"/>
      <c r="F247" s="148"/>
      <c r="G247" s="148"/>
      <c r="H247" s="148"/>
      <c r="I247" s="148"/>
      <c r="J247" s="148"/>
      <c r="K247" s="188" t="s">
        <v>46</v>
      </c>
      <c r="L247" s="148">
        <v>200</v>
      </c>
      <c r="M247" s="202">
        <f>IF(A247="","",IF(S247="",IF(A247="","",VLOOKUP(K247,calendar_price_2013,MATCH(L247,Sheet2!$C$1:$P$1,0)+1,0)),S247)*L247)</f>
        <v>106</v>
      </c>
      <c r="N247" s="203">
        <f t="shared" si="13"/>
        <v>21.200000000000003</v>
      </c>
      <c r="O247" s="204" t="str">
        <f t="shared" si="12"/>
        <v/>
      </c>
      <c r="P247" s="151"/>
      <c r="Q247" s="152"/>
      <c r="R247" s="153" t="str">
        <f t="shared" si="15"/>
        <v/>
      </c>
      <c r="S247" s="148"/>
      <c r="T247" s="148"/>
      <c r="U247" s="154"/>
      <c r="V247" s="155"/>
      <c r="AA247" s="92"/>
      <c r="AB247" s="132"/>
    </row>
    <row r="248" spans="1:28" ht="20.100000000000001" customHeight="1">
      <c r="A248" s="219">
        <f t="shared" si="14"/>
        <v>913091</v>
      </c>
      <c r="B248" s="189" t="s">
        <v>790</v>
      </c>
      <c r="C248" s="188" t="s">
        <v>421</v>
      </c>
      <c r="D248" s="188" t="s">
        <v>791</v>
      </c>
      <c r="E248" s="188" t="s">
        <v>792</v>
      </c>
      <c r="F248" s="188" t="s">
        <v>18</v>
      </c>
      <c r="G248" s="188" t="s">
        <v>793</v>
      </c>
      <c r="H248" s="188" t="s">
        <v>794</v>
      </c>
      <c r="I248" s="188" t="s">
        <v>795</v>
      </c>
      <c r="J248" s="188" t="s">
        <v>796</v>
      </c>
      <c r="K248" s="188" t="s">
        <v>169</v>
      </c>
      <c r="L248" s="148">
        <v>100</v>
      </c>
      <c r="M248" s="202">
        <f>IF(A248="","",IF(S248="",IF(A248="","",VLOOKUP(K248,calendar_price_2013,MATCH(L248,Sheet2!$C$1:$P$1,0)+1,0)),S248)*L248)</f>
        <v>53</v>
      </c>
      <c r="N248" s="203">
        <f t="shared" si="13"/>
        <v>10.600000000000001</v>
      </c>
      <c r="O248" s="204">
        <f t="shared" si="12"/>
        <v>190.8</v>
      </c>
      <c r="P248" s="151">
        <v>41461</v>
      </c>
      <c r="Q248" s="152">
        <v>190.8</v>
      </c>
      <c r="R248" s="153">
        <f t="shared" si="15"/>
        <v>0</v>
      </c>
      <c r="S248" s="148"/>
      <c r="T248" s="148"/>
      <c r="U248" s="154">
        <v>41479</v>
      </c>
      <c r="V248" s="155"/>
      <c r="AA248" s="92"/>
      <c r="AB248" s="132"/>
    </row>
    <row r="249" spans="1:28" ht="20.100000000000001" customHeight="1">
      <c r="A249" s="219">
        <f t="shared" si="14"/>
        <v>913091</v>
      </c>
      <c r="B249" s="149"/>
      <c r="C249" s="148"/>
      <c r="D249" s="148"/>
      <c r="E249" s="148"/>
      <c r="F249" s="148"/>
      <c r="G249" s="148"/>
      <c r="H249" s="148"/>
      <c r="I249" s="148"/>
      <c r="J249" s="148"/>
      <c r="K249" s="188" t="s">
        <v>113</v>
      </c>
      <c r="L249" s="148">
        <v>100</v>
      </c>
      <c r="M249" s="202">
        <f>IF(A249="","",IF(S249="",IF(A249="","",VLOOKUP(K249,calendar_price_2013,MATCH(L249,Sheet2!$C$1:$P$1,0)+1,0)),S249)*L249)</f>
        <v>53</v>
      </c>
      <c r="N249" s="203">
        <f t="shared" si="13"/>
        <v>10.600000000000001</v>
      </c>
      <c r="O249" s="204" t="str">
        <f t="shared" si="12"/>
        <v/>
      </c>
      <c r="P249" s="151"/>
      <c r="Q249" s="152"/>
      <c r="R249" s="153" t="str">
        <f t="shared" si="15"/>
        <v/>
      </c>
      <c r="S249" s="148"/>
      <c r="T249" s="148"/>
      <c r="U249" s="154"/>
      <c r="V249" s="155"/>
      <c r="AA249" s="92"/>
      <c r="AB249" s="132"/>
    </row>
    <row r="250" spans="1:28" ht="20.100000000000001" customHeight="1">
      <c r="A250" s="219">
        <f t="shared" si="14"/>
        <v>913091</v>
      </c>
      <c r="B250" s="149"/>
      <c r="C250" s="148"/>
      <c r="D250" s="148"/>
      <c r="E250" s="148"/>
      <c r="F250" s="148"/>
      <c r="G250" s="148"/>
      <c r="H250" s="148"/>
      <c r="I250" s="148"/>
      <c r="J250" s="148"/>
      <c r="K250" s="188" t="s">
        <v>48</v>
      </c>
      <c r="L250" s="148">
        <v>100</v>
      </c>
      <c r="M250" s="202">
        <f>IF(A250="","",IF(S250="",IF(A250="","",VLOOKUP(K250,calendar_price_2013,MATCH(L250,Sheet2!$C$1:$P$1,0)+1,0)),S250)*L250)</f>
        <v>53</v>
      </c>
      <c r="N250" s="203">
        <f t="shared" si="13"/>
        <v>10.600000000000001</v>
      </c>
      <c r="O250" s="204" t="str">
        <f t="shared" si="12"/>
        <v/>
      </c>
      <c r="P250" s="151"/>
      <c r="Q250" s="152"/>
      <c r="R250" s="153" t="str">
        <f t="shared" si="15"/>
        <v/>
      </c>
      <c r="S250" s="148"/>
      <c r="T250" s="148"/>
      <c r="U250" s="154"/>
      <c r="V250" s="155"/>
      <c r="AA250" s="92"/>
      <c r="AB250" s="132"/>
    </row>
    <row r="251" spans="1:28" ht="20.100000000000001" customHeight="1">
      <c r="A251" s="219">
        <f t="shared" si="14"/>
        <v>913092</v>
      </c>
      <c r="B251" s="189" t="s">
        <v>804</v>
      </c>
      <c r="C251" s="188" t="s">
        <v>797</v>
      </c>
      <c r="D251" s="188" t="s">
        <v>798</v>
      </c>
      <c r="E251" s="188" t="s">
        <v>799</v>
      </c>
      <c r="F251" s="188" t="s">
        <v>18</v>
      </c>
      <c r="G251" s="188" t="s">
        <v>800</v>
      </c>
      <c r="H251" s="188" t="s">
        <v>801</v>
      </c>
      <c r="I251" s="188" t="s">
        <v>802</v>
      </c>
      <c r="J251" s="188" t="s">
        <v>803</v>
      </c>
      <c r="K251" s="188" t="s">
        <v>157</v>
      </c>
      <c r="L251" s="148">
        <v>100</v>
      </c>
      <c r="M251" s="202">
        <f>IF(A251="","",IF(S251="",IF(A251="","",VLOOKUP(K251,calendar_price_2013,MATCH(L251,Sheet2!$C$1:$P$1,0)+1,0)),S251)*L251)</f>
        <v>49</v>
      </c>
      <c r="N251" s="203">
        <f t="shared" si="13"/>
        <v>9.8000000000000007</v>
      </c>
      <c r="O251" s="204">
        <f t="shared" si="12"/>
        <v>294</v>
      </c>
      <c r="P251" s="151">
        <v>41461</v>
      </c>
      <c r="Q251" s="152">
        <v>0</v>
      </c>
      <c r="R251" s="153">
        <f t="shared" si="15"/>
        <v>294</v>
      </c>
      <c r="S251" s="148">
        <v>0.49</v>
      </c>
      <c r="T251" s="148"/>
      <c r="U251" s="154"/>
      <c r="V251" s="155"/>
      <c r="AA251" s="92"/>
      <c r="AB251" s="132"/>
    </row>
    <row r="252" spans="1:28" ht="20.100000000000001" customHeight="1">
      <c r="A252" s="219">
        <f t="shared" si="14"/>
        <v>913092</v>
      </c>
      <c r="B252" s="149"/>
      <c r="C252" s="148"/>
      <c r="D252" s="148"/>
      <c r="E252" s="148"/>
      <c r="F252" s="148"/>
      <c r="G252" s="148"/>
      <c r="H252" s="148"/>
      <c r="I252" s="148"/>
      <c r="J252" s="148"/>
      <c r="K252" s="188" t="s">
        <v>165</v>
      </c>
      <c r="L252" s="148">
        <v>100</v>
      </c>
      <c r="M252" s="202">
        <f>IF(A252="","",IF(S252="",IF(A252="","",VLOOKUP(K252,calendar_price_2013,MATCH(L252,Sheet2!$C$1:$P$1,0)+1,0)),S252)*L252)</f>
        <v>49</v>
      </c>
      <c r="N252" s="203">
        <f t="shared" si="13"/>
        <v>9.8000000000000007</v>
      </c>
      <c r="O252" s="204" t="str">
        <f t="shared" si="12"/>
        <v/>
      </c>
      <c r="P252" s="151"/>
      <c r="Q252" s="152"/>
      <c r="R252" s="153" t="str">
        <f t="shared" si="15"/>
        <v/>
      </c>
      <c r="S252" s="148">
        <v>0.49</v>
      </c>
      <c r="T252" s="148"/>
      <c r="U252" s="154"/>
      <c r="V252" s="155"/>
      <c r="AA252" s="92"/>
      <c r="AB252" s="132"/>
    </row>
    <row r="253" spans="1:28" ht="20.100000000000001" customHeight="1">
      <c r="A253" s="219">
        <f t="shared" si="14"/>
        <v>913092</v>
      </c>
      <c r="B253" s="149"/>
      <c r="C253" s="148"/>
      <c r="D253" s="148"/>
      <c r="E253" s="148"/>
      <c r="F253" s="148"/>
      <c r="G253" s="148"/>
      <c r="H253" s="148"/>
      <c r="I253" s="148"/>
      <c r="J253" s="148"/>
      <c r="K253" s="188" t="s">
        <v>161</v>
      </c>
      <c r="L253" s="148">
        <v>100</v>
      </c>
      <c r="M253" s="202">
        <f>IF(A253="","",IF(S253="",IF(A253="","",VLOOKUP(K253,calendar_price_2013,MATCH(L253,Sheet2!$C$1:$P$1,0)+1,0)),S253)*L253)</f>
        <v>49</v>
      </c>
      <c r="N253" s="203">
        <f t="shared" si="13"/>
        <v>9.8000000000000007</v>
      </c>
      <c r="O253" s="204" t="str">
        <f t="shared" si="12"/>
        <v/>
      </c>
      <c r="P253" s="151"/>
      <c r="Q253" s="152"/>
      <c r="R253" s="153" t="str">
        <f t="shared" si="15"/>
        <v/>
      </c>
      <c r="S253" s="148">
        <v>0.49</v>
      </c>
      <c r="T253" s="148"/>
      <c r="U253" s="154"/>
      <c r="V253" s="155"/>
      <c r="AA253" s="92"/>
      <c r="AB253" s="132"/>
    </row>
    <row r="254" spans="1:28" ht="20.100000000000001" customHeight="1">
      <c r="A254" s="219">
        <f t="shared" si="14"/>
        <v>913092</v>
      </c>
      <c r="B254" s="149"/>
      <c r="C254" s="148"/>
      <c r="D254" s="148"/>
      <c r="E254" s="148"/>
      <c r="F254" s="148"/>
      <c r="G254" s="148"/>
      <c r="H254" s="148"/>
      <c r="I254" s="148"/>
      <c r="J254" s="148"/>
      <c r="K254" s="188" t="s">
        <v>166</v>
      </c>
      <c r="L254" s="148">
        <v>100</v>
      </c>
      <c r="M254" s="202">
        <f>IF(A254="","",IF(S254="",IF(A254="","",VLOOKUP(K254,calendar_price_2013,MATCH(L254,Sheet2!$C$1:$P$1,0)+1,0)),S254)*L254)</f>
        <v>49</v>
      </c>
      <c r="N254" s="203">
        <f t="shared" si="13"/>
        <v>9.8000000000000007</v>
      </c>
      <c r="O254" s="204" t="str">
        <f t="shared" si="12"/>
        <v/>
      </c>
      <c r="P254" s="151"/>
      <c r="Q254" s="152"/>
      <c r="R254" s="153" t="str">
        <f t="shared" si="15"/>
        <v/>
      </c>
      <c r="S254" s="148">
        <v>0.49</v>
      </c>
      <c r="T254" s="148"/>
      <c r="U254" s="154"/>
      <c r="V254" s="155"/>
      <c r="AA254" s="92"/>
      <c r="AB254" s="132"/>
    </row>
    <row r="255" spans="1:28" ht="20.100000000000001" customHeight="1">
      <c r="A255" s="219">
        <f t="shared" si="14"/>
        <v>913092</v>
      </c>
      <c r="B255" s="149"/>
      <c r="C255" s="148"/>
      <c r="D255" s="148"/>
      <c r="E255" s="148"/>
      <c r="F255" s="148"/>
      <c r="G255" s="148"/>
      <c r="H255" s="148"/>
      <c r="I255" s="148"/>
      <c r="J255" s="148"/>
      <c r="K255" s="188" t="s">
        <v>162</v>
      </c>
      <c r="L255" s="148">
        <v>100</v>
      </c>
      <c r="M255" s="202">
        <f>IF(A255="","",IF(S255="",IF(A255="","",VLOOKUP(K255,calendar_price_2013,MATCH(L255,Sheet2!$C$1:$P$1,0)+1,0)),S255)*L255)</f>
        <v>49</v>
      </c>
      <c r="N255" s="203">
        <f t="shared" si="13"/>
        <v>9.8000000000000007</v>
      </c>
      <c r="O255" s="204" t="str">
        <f t="shared" si="12"/>
        <v/>
      </c>
      <c r="P255" s="151"/>
      <c r="Q255" s="152"/>
      <c r="R255" s="153" t="str">
        <f t="shared" si="15"/>
        <v/>
      </c>
      <c r="S255" s="148">
        <v>0.49</v>
      </c>
      <c r="T255" s="148"/>
      <c r="U255" s="154"/>
      <c r="V255" s="155"/>
      <c r="AA255" s="92"/>
      <c r="AB255" s="132"/>
    </row>
    <row r="256" spans="1:28" ht="20.100000000000001" customHeight="1">
      <c r="A256" s="219">
        <f t="shared" si="14"/>
        <v>913093</v>
      </c>
      <c r="B256" s="189" t="s">
        <v>814</v>
      </c>
      <c r="C256" s="188" t="s">
        <v>360</v>
      </c>
      <c r="D256" s="188" t="s">
        <v>815</v>
      </c>
      <c r="E256" s="188" t="s">
        <v>18</v>
      </c>
      <c r="F256" s="148"/>
      <c r="G256" s="188" t="s">
        <v>816</v>
      </c>
      <c r="H256" s="188" t="s">
        <v>817</v>
      </c>
      <c r="I256" s="188" t="s">
        <v>819</v>
      </c>
      <c r="J256" s="188" t="s">
        <v>818</v>
      </c>
      <c r="K256" s="188" t="s">
        <v>820</v>
      </c>
      <c r="L256" s="148">
        <v>200</v>
      </c>
      <c r="M256" s="202">
        <f>IF(A256="","",IF(S256="",IF(A256="","",VLOOKUP(K256,calendar_price_2013,MATCH(L256,Sheet2!$C$1:$P$1,0)+1,0)),S256)*L256)</f>
        <v>250</v>
      </c>
      <c r="N256" s="203">
        <f t="shared" si="13"/>
        <v>0</v>
      </c>
      <c r="O256" s="204">
        <f t="shared" si="12"/>
        <v>1077.4000000000001</v>
      </c>
      <c r="P256" s="151">
        <v>41466</v>
      </c>
      <c r="Q256" s="152">
        <v>0</v>
      </c>
      <c r="R256" s="153">
        <f t="shared" si="15"/>
        <v>1077.4000000000001</v>
      </c>
      <c r="S256" s="148">
        <v>1.25</v>
      </c>
      <c r="T256" s="148">
        <v>1</v>
      </c>
      <c r="U256" s="154" t="s">
        <v>1193</v>
      </c>
      <c r="V256" s="155"/>
      <c r="AA256" s="92"/>
      <c r="AB256" s="132"/>
    </row>
    <row r="257" spans="1:28" ht="20.100000000000001" customHeight="1">
      <c r="A257" s="219">
        <f t="shared" si="14"/>
        <v>913093</v>
      </c>
      <c r="B257" s="149"/>
      <c r="C257" s="148"/>
      <c r="D257" s="148"/>
      <c r="E257" s="148"/>
      <c r="F257" s="148"/>
      <c r="G257" s="148"/>
      <c r="H257" s="148"/>
      <c r="I257" s="148"/>
      <c r="J257" s="148"/>
      <c r="K257" s="188" t="s">
        <v>821</v>
      </c>
      <c r="L257" s="148">
        <v>200</v>
      </c>
      <c r="M257" s="202">
        <f>IF(A257="","",IF(S257="",IF(A257="","",VLOOKUP(K257,calendar_price_2013,MATCH(L257,Sheet2!$C$1:$P$1,0)+1,0)),S257)*L257)</f>
        <v>250</v>
      </c>
      <c r="N257" s="203">
        <f t="shared" si="13"/>
        <v>0</v>
      </c>
      <c r="O257" s="204" t="str">
        <f t="shared" si="12"/>
        <v/>
      </c>
      <c r="P257" s="151"/>
      <c r="Q257" s="152"/>
      <c r="R257" s="153" t="str">
        <f t="shared" si="15"/>
        <v/>
      </c>
      <c r="S257" s="148">
        <v>1.25</v>
      </c>
      <c r="T257" s="148">
        <v>1</v>
      </c>
      <c r="U257" s="154"/>
      <c r="V257" s="155"/>
      <c r="AA257" s="92"/>
      <c r="AB257" s="132"/>
    </row>
    <row r="258" spans="1:28" ht="20.100000000000001" customHeight="1">
      <c r="A258" s="219">
        <f t="shared" si="14"/>
        <v>913093</v>
      </c>
      <c r="B258" s="149"/>
      <c r="C258" s="148"/>
      <c r="D258" s="148"/>
      <c r="E258" s="148"/>
      <c r="F258" s="148"/>
      <c r="G258" s="148"/>
      <c r="H258" s="148"/>
      <c r="I258" s="148"/>
      <c r="J258" s="148"/>
      <c r="K258" s="188" t="s">
        <v>822</v>
      </c>
      <c r="L258" s="148">
        <v>200</v>
      </c>
      <c r="M258" s="202">
        <f>IF(A258="","",IF(S258="",IF(A258="","",VLOOKUP(K258,calendar_price_2013,MATCH(L258,Sheet2!$C$1:$P$1,0)+1,0)),S258)*L258)</f>
        <v>252</v>
      </c>
      <c r="N258" s="203">
        <f t="shared" si="13"/>
        <v>50.400000000000006</v>
      </c>
      <c r="O258" s="204" t="str">
        <f t="shared" ref="O258:O321" si="16">IF(H258="","",SUMIF(A258:A10598,A258,M258:N10598)+SUMIF(A258:A10598,A258,N258:N10598))</f>
        <v/>
      </c>
      <c r="P258" s="151"/>
      <c r="Q258" s="152"/>
      <c r="R258" s="153" t="str">
        <f t="shared" si="15"/>
        <v/>
      </c>
      <c r="S258" s="148">
        <v>1.26</v>
      </c>
      <c r="T258" s="148"/>
      <c r="U258" s="154"/>
      <c r="V258" s="155"/>
      <c r="AA258" s="92"/>
      <c r="AB258" s="132"/>
    </row>
    <row r="259" spans="1:28" ht="20.100000000000001" customHeight="1">
      <c r="A259" s="219">
        <f t="shared" si="14"/>
        <v>913093</v>
      </c>
      <c r="B259" s="149"/>
      <c r="C259" s="148"/>
      <c r="D259" s="148"/>
      <c r="E259" s="148"/>
      <c r="F259" s="148"/>
      <c r="G259" s="148"/>
      <c r="H259" s="148"/>
      <c r="I259" s="148"/>
      <c r="J259" s="148"/>
      <c r="K259" s="188" t="s">
        <v>823</v>
      </c>
      <c r="L259" s="148">
        <v>100</v>
      </c>
      <c r="M259" s="202">
        <f>IF(A259="","",IF(S259="",IF(A259="","",VLOOKUP(K259,calendar_price_2013,MATCH(L259,Sheet2!$C$1:$P$1,0)+1,0)),S259)*L259)</f>
        <v>125</v>
      </c>
      <c r="N259" s="203">
        <f t="shared" ref="N259:N322" si="17">IF(A259="","",IF(T259=1,0,M259*0.2))</f>
        <v>25</v>
      </c>
      <c r="O259" s="204" t="str">
        <f t="shared" si="16"/>
        <v/>
      </c>
      <c r="P259" s="151"/>
      <c r="Q259" s="152"/>
      <c r="R259" s="153" t="str">
        <f t="shared" si="15"/>
        <v/>
      </c>
      <c r="S259" s="148">
        <v>1.25</v>
      </c>
      <c r="T259" s="148"/>
      <c r="U259" s="154"/>
      <c r="V259" s="155"/>
      <c r="AA259" s="92"/>
      <c r="AB259" s="132"/>
    </row>
    <row r="260" spans="1:28" ht="20.100000000000001" customHeight="1">
      <c r="A260" s="219">
        <f t="shared" ref="A260:A323" si="18">IF(K260="","",IF(B260="",A259,A259+1))</f>
        <v>913093</v>
      </c>
      <c r="B260" s="149"/>
      <c r="C260" s="148"/>
      <c r="D260" s="148"/>
      <c r="E260" s="148"/>
      <c r="F260" s="148"/>
      <c r="G260" s="148"/>
      <c r="H260" s="148"/>
      <c r="I260" s="148"/>
      <c r="J260" s="148"/>
      <c r="K260" s="188" t="s">
        <v>823</v>
      </c>
      <c r="L260" s="148">
        <v>100</v>
      </c>
      <c r="M260" s="202">
        <f>IF(A260="","",IF(S260="",IF(A260="","",VLOOKUP(K260,calendar_price_2013,MATCH(L260,Sheet2!$C$1:$P$1,0)+1,0)),S260)*L260)</f>
        <v>125</v>
      </c>
      <c r="N260" s="203">
        <f t="shared" si="17"/>
        <v>0</v>
      </c>
      <c r="O260" s="204" t="str">
        <f t="shared" si="16"/>
        <v/>
      </c>
      <c r="P260" s="151"/>
      <c r="Q260" s="152"/>
      <c r="R260" s="153" t="str">
        <f t="shared" si="15"/>
        <v/>
      </c>
      <c r="S260" s="148">
        <v>1.25</v>
      </c>
      <c r="T260" s="148">
        <v>1</v>
      </c>
      <c r="U260" s="154"/>
      <c r="V260" s="155"/>
      <c r="AA260" s="92"/>
      <c r="AB260" s="132"/>
    </row>
    <row r="261" spans="1:28" ht="20.100000000000001" customHeight="1">
      <c r="A261" s="219">
        <f t="shared" si="18"/>
        <v>913094</v>
      </c>
      <c r="B261" s="189" t="s">
        <v>824</v>
      </c>
      <c r="C261" s="188" t="s">
        <v>188</v>
      </c>
      <c r="D261" s="188" t="s">
        <v>825</v>
      </c>
      <c r="E261" s="188" t="s">
        <v>826</v>
      </c>
      <c r="F261" s="148"/>
      <c r="G261" s="188" t="s">
        <v>816</v>
      </c>
      <c r="H261" s="188" t="s">
        <v>827</v>
      </c>
      <c r="I261" s="188" t="s">
        <v>828</v>
      </c>
      <c r="J261" s="188" t="s">
        <v>829</v>
      </c>
      <c r="K261" s="188" t="s">
        <v>830</v>
      </c>
      <c r="L261" s="148">
        <v>100</v>
      </c>
      <c r="M261" s="202">
        <f>IF(A261="","",IF(S261="",IF(A261="","",VLOOKUP(K261,calendar_price_2013,MATCH(L261,Sheet2!$C$1:$P$1,0)+1,0)),S261)*L261)</f>
        <v>93</v>
      </c>
      <c r="N261" s="203">
        <f t="shared" si="17"/>
        <v>18.600000000000001</v>
      </c>
      <c r="O261" s="204">
        <f t="shared" si="16"/>
        <v>334.8</v>
      </c>
      <c r="P261" s="151">
        <v>41466</v>
      </c>
      <c r="Q261" s="152">
        <v>334.8</v>
      </c>
      <c r="R261" s="153">
        <f t="shared" si="15"/>
        <v>0</v>
      </c>
      <c r="S261" s="148">
        <v>0.93</v>
      </c>
      <c r="T261" s="148"/>
      <c r="U261" s="154"/>
      <c r="V261" s="155"/>
      <c r="AA261" s="92"/>
      <c r="AB261" s="132"/>
    </row>
    <row r="262" spans="1:28" ht="20.100000000000001" customHeight="1">
      <c r="A262" s="219">
        <f t="shared" si="18"/>
        <v>913094</v>
      </c>
      <c r="B262" s="149"/>
      <c r="C262" s="148"/>
      <c r="D262" s="148"/>
      <c r="E262" s="148"/>
      <c r="F262" s="148"/>
      <c r="G262" s="148"/>
      <c r="H262" s="148"/>
      <c r="I262" s="148"/>
      <c r="J262" s="148"/>
      <c r="K262" s="188" t="s">
        <v>831</v>
      </c>
      <c r="L262" s="148">
        <v>100</v>
      </c>
      <c r="M262" s="202">
        <f>IF(A262="","",IF(S262="",IF(A262="","",VLOOKUP(K262,calendar_price_2013,MATCH(L262,Sheet2!$C$1:$P$1,0)+1,0)),S262)*L262)</f>
        <v>93</v>
      </c>
      <c r="N262" s="203">
        <f t="shared" si="17"/>
        <v>18.600000000000001</v>
      </c>
      <c r="O262" s="204" t="str">
        <f t="shared" si="16"/>
        <v/>
      </c>
      <c r="P262" s="151"/>
      <c r="Q262" s="152"/>
      <c r="R262" s="153" t="str">
        <f t="shared" si="15"/>
        <v/>
      </c>
      <c r="S262" s="148">
        <v>0.93</v>
      </c>
      <c r="T262" s="148"/>
      <c r="U262" s="154"/>
      <c r="V262" s="155"/>
      <c r="AA262" s="92"/>
      <c r="AB262" s="132"/>
    </row>
    <row r="263" spans="1:28" ht="20.100000000000001" customHeight="1">
      <c r="A263" s="219">
        <f t="shared" si="18"/>
        <v>913094</v>
      </c>
      <c r="B263" s="149"/>
      <c r="C263" s="148"/>
      <c r="D263" s="148"/>
      <c r="E263" s="148"/>
      <c r="F263" s="148"/>
      <c r="G263" s="148"/>
      <c r="H263" s="148"/>
      <c r="I263" s="148"/>
      <c r="J263" s="148"/>
      <c r="K263" s="188" t="s">
        <v>832</v>
      </c>
      <c r="L263" s="148">
        <v>100</v>
      </c>
      <c r="M263" s="202">
        <f>IF(A263="","",IF(S263="",IF(A263="","",VLOOKUP(K263,calendar_price_2013,MATCH(L263,Sheet2!$C$1:$P$1,0)+1,0)),S263)*L263)</f>
        <v>93</v>
      </c>
      <c r="N263" s="203">
        <f t="shared" si="17"/>
        <v>18.600000000000001</v>
      </c>
      <c r="O263" s="204" t="str">
        <f t="shared" si="16"/>
        <v/>
      </c>
      <c r="P263" s="151"/>
      <c r="Q263" s="152"/>
      <c r="R263" s="153" t="str">
        <f t="shared" si="15"/>
        <v/>
      </c>
      <c r="S263" s="148">
        <v>0.93</v>
      </c>
      <c r="T263" s="148"/>
      <c r="U263" s="154"/>
      <c r="V263" s="155"/>
      <c r="AA263" s="92"/>
      <c r="AB263" s="132"/>
    </row>
    <row r="264" spans="1:28" ht="20.100000000000001" customHeight="1">
      <c r="A264" s="219">
        <f t="shared" si="18"/>
        <v>913095</v>
      </c>
      <c r="B264" s="189" t="s">
        <v>840</v>
      </c>
      <c r="C264" s="188" t="s">
        <v>18</v>
      </c>
      <c r="D264" s="188" t="s">
        <v>841</v>
      </c>
      <c r="E264" s="188" t="s">
        <v>18</v>
      </c>
      <c r="F264" s="148"/>
      <c r="G264" s="188" t="s">
        <v>800</v>
      </c>
      <c r="H264" s="188" t="s">
        <v>842</v>
      </c>
      <c r="I264" s="188" t="s">
        <v>843</v>
      </c>
      <c r="J264" s="188" t="s">
        <v>844</v>
      </c>
      <c r="K264" s="188" t="s">
        <v>156</v>
      </c>
      <c r="L264" s="148">
        <v>100</v>
      </c>
      <c r="M264" s="202">
        <f>IF(A264="","",IF(S264="",IF(A264="","",VLOOKUP(K264,calendar_price_2013,MATCH(L264,Sheet2!$C$1:$P$1,0)+1,0)),S264)*L264)</f>
        <v>53</v>
      </c>
      <c r="N264" s="203">
        <f t="shared" si="17"/>
        <v>10.600000000000001</v>
      </c>
      <c r="O264" s="204">
        <f t="shared" si="16"/>
        <v>190.8</v>
      </c>
      <c r="P264" s="151">
        <v>41468</v>
      </c>
      <c r="Q264" s="152">
        <v>190.8</v>
      </c>
      <c r="R264" s="153">
        <f t="shared" si="15"/>
        <v>0</v>
      </c>
      <c r="S264" s="148"/>
      <c r="T264" s="148"/>
      <c r="U264" s="154">
        <v>41472</v>
      </c>
      <c r="V264" s="155"/>
      <c r="AA264" s="92"/>
      <c r="AB264" s="132"/>
    </row>
    <row r="265" spans="1:28" ht="20.100000000000001" customHeight="1">
      <c r="A265" s="219">
        <f t="shared" si="18"/>
        <v>913095</v>
      </c>
      <c r="B265" s="149"/>
      <c r="C265" s="148"/>
      <c r="D265" s="148"/>
      <c r="E265" s="148"/>
      <c r="F265" s="148"/>
      <c r="G265" s="148"/>
      <c r="H265" s="148"/>
      <c r="I265" s="148"/>
      <c r="J265" s="148"/>
      <c r="K265" s="188" t="s">
        <v>153</v>
      </c>
      <c r="L265" s="148">
        <v>100</v>
      </c>
      <c r="M265" s="202">
        <f>IF(A265="","",IF(S265="",IF(A265="","",VLOOKUP(K265,calendar_price_2013,MATCH(L265,Sheet2!$C$1:$P$1,0)+1,0)),S265)*L265)</f>
        <v>53</v>
      </c>
      <c r="N265" s="203">
        <f t="shared" si="17"/>
        <v>10.600000000000001</v>
      </c>
      <c r="O265" s="204" t="str">
        <f t="shared" si="16"/>
        <v/>
      </c>
      <c r="P265" s="151"/>
      <c r="Q265" s="152"/>
      <c r="R265" s="153" t="str">
        <f t="shared" si="15"/>
        <v/>
      </c>
      <c r="S265" s="148"/>
      <c r="T265" s="148"/>
      <c r="U265" s="154"/>
      <c r="V265" s="155"/>
      <c r="AA265" s="92"/>
      <c r="AB265" s="132"/>
    </row>
    <row r="266" spans="1:28" ht="20.100000000000001" customHeight="1">
      <c r="A266" s="219">
        <f t="shared" si="18"/>
        <v>913095</v>
      </c>
      <c r="B266" s="149"/>
      <c r="C266" s="148"/>
      <c r="D266" s="148"/>
      <c r="E266" s="148"/>
      <c r="F266" s="148"/>
      <c r="G266" s="148"/>
      <c r="H266" s="148"/>
      <c r="I266" s="148"/>
      <c r="J266" s="148"/>
      <c r="K266" s="188" t="s">
        <v>161</v>
      </c>
      <c r="L266" s="148">
        <v>100</v>
      </c>
      <c r="M266" s="202">
        <f>IF(A266="","",IF(S266="",IF(A266="","",VLOOKUP(K266,calendar_price_2013,MATCH(L266,Sheet2!$C$1:$P$1,0)+1,0)),S266)*L266)</f>
        <v>53</v>
      </c>
      <c r="N266" s="203">
        <f t="shared" si="17"/>
        <v>10.600000000000001</v>
      </c>
      <c r="O266" s="204" t="str">
        <f t="shared" si="16"/>
        <v/>
      </c>
      <c r="P266" s="151"/>
      <c r="Q266" s="152"/>
      <c r="R266" s="153" t="str">
        <f t="shared" ref="R266:R329" si="19">IF(Q266="","",O266-Q266)</f>
        <v/>
      </c>
      <c r="S266" s="148"/>
      <c r="T266" s="148"/>
      <c r="U266" s="154"/>
      <c r="V266" s="155"/>
      <c r="AA266" s="92"/>
      <c r="AB266" s="132"/>
    </row>
    <row r="267" spans="1:28" ht="20.100000000000001" customHeight="1">
      <c r="A267" s="219">
        <f t="shared" si="18"/>
        <v>913096</v>
      </c>
      <c r="B267" s="189" t="s">
        <v>845</v>
      </c>
      <c r="C267" s="188" t="s">
        <v>846</v>
      </c>
      <c r="D267" s="188" t="s">
        <v>847</v>
      </c>
      <c r="E267" s="188" t="s">
        <v>848</v>
      </c>
      <c r="F267" s="148"/>
      <c r="G267" s="176" t="s">
        <v>849</v>
      </c>
      <c r="H267" s="188" t="s">
        <v>850</v>
      </c>
      <c r="I267" s="188" t="s">
        <v>851</v>
      </c>
      <c r="J267" s="188" t="s">
        <v>852</v>
      </c>
      <c r="K267" s="188" t="s">
        <v>45</v>
      </c>
      <c r="L267" s="148">
        <v>200</v>
      </c>
      <c r="M267" s="202">
        <f>IF(A267="","",IF(S267="",IF(A267="","",VLOOKUP(K267,calendar_price_2013,MATCH(L267,Sheet2!$C$1:$P$1,0)+1,0)),S267)*L267)</f>
        <v>98</v>
      </c>
      <c r="N267" s="203">
        <f t="shared" si="17"/>
        <v>19.600000000000001</v>
      </c>
      <c r="O267" s="204">
        <f t="shared" si="16"/>
        <v>294</v>
      </c>
      <c r="P267" s="151">
        <v>41468</v>
      </c>
      <c r="Q267" s="152">
        <v>294</v>
      </c>
      <c r="R267" s="153">
        <f t="shared" si="19"/>
        <v>0</v>
      </c>
      <c r="S267" s="148">
        <v>0.49</v>
      </c>
      <c r="T267" s="148"/>
      <c r="U267" s="154"/>
      <c r="V267" s="155"/>
      <c r="AA267" s="92"/>
      <c r="AB267" s="132"/>
    </row>
    <row r="268" spans="1:28" ht="20.100000000000001" customHeight="1">
      <c r="A268" s="219">
        <f t="shared" si="18"/>
        <v>913096</v>
      </c>
      <c r="B268" s="149"/>
      <c r="C268" s="148"/>
      <c r="D268" s="148"/>
      <c r="E268" s="148"/>
      <c r="F268" s="148"/>
      <c r="G268" s="148"/>
      <c r="H268" s="148"/>
      <c r="I268" s="148"/>
      <c r="J268" s="148"/>
      <c r="K268" s="188" t="s">
        <v>157</v>
      </c>
      <c r="L268" s="148">
        <v>200</v>
      </c>
      <c r="M268" s="202">
        <f>IF(A268="","",IF(S268="",IF(A268="","",VLOOKUP(K268,calendar_price_2013,MATCH(L268,Sheet2!$C$1:$P$1,0)+1,0)),S268)*L268)</f>
        <v>98</v>
      </c>
      <c r="N268" s="203">
        <f t="shared" si="17"/>
        <v>19.600000000000001</v>
      </c>
      <c r="O268" s="204" t="str">
        <f t="shared" si="16"/>
        <v/>
      </c>
      <c r="P268" s="151"/>
      <c r="Q268" s="152"/>
      <c r="R268" s="153" t="str">
        <f t="shared" si="19"/>
        <v/>
      </c>
      <c r="S268" s="148">
        <v>0.49</v>
      </c>
      <c r="T268" s="148"/>
      <c r="U268" s="154"/>
      <c r="V268" s="155"/>
      <c r="AA268" s="92"/>
      <c r="AB268" s="132"/>
    </row>
    <row r="269" spans="1:28" ht="20.100000000000001" customHeight="1">
      <c r="A269" s="219">
        <f t="shared" si="18"/>
        <v>913096</v>
      </c>
      <c r="B269" s="149"/>
      <c r="C269" s="148"/>
      <c r="D269" s="148"/>
      <c r="E269" s="148"/>
      <c r="F269" s="148"/>
      <c r="G269" s="148"/>
      <c r="H269" s="148"/>
      <c r="I269" s="148"/>
      <c r="J269" s="148"/>
      <c r="K269" s="188" t="s">
        <v>169</v>
      </c>
      <c r="L269" s="148">
        <v>100</v>
      </c>
      <c r="M269" s="202">
        <f>IF(A269="","",IF(S269="",IF(A269="","",VLOOKUP(K269,calendar_price_2013,MATCH(L269,Sheet2!$C$1:$P$1,0)+1,0)),S269)*L269)</f>
        <v>49</v>
      </c>
      <c r="N269" s="203">
        <f t="shared" si="17"/>
        <v>9.8000000000000007</v>
      </c>
      <c r="O269" s="204" t="str">
        <f t="shared" si="16"/>
        <v/>
      </c>
      <c r="P269" s="151"/>
      <c r="Q269" s="152"/>
      <c r="R269" s="153" t="str">
        <f t="shared" si="19"/>
        <v/>
      </c>
      <c r="S269" s="148">
        <v>0.49</v>
      </c>
      <c r="T269" s="148"/>
      <c r="U269" s="154"/>
      <c r="V269" s="155"/>
      <c r="AA269" s="92"/>
      <c r="AB269" s="132"/>
    </row>
    <row r="270" spans="1:28" ht="20.100000000000001" customHeight="1">
      <c r="A270" s="219">
        <f t="shared" si="18"/>
        <v>913097</v>
      </c>
      <c r="B270" s="189" t="s">
        <v>853</v>
      </c>
      <c r="C270" s="188" t="s">
        <v>860</v>
      </c>
      <c r="D270" s="188" t="s">
        <v>854</v>
      </c>
      <c r="E270" s="188" t="s">
        <v>855</v>
      </c>
      <c r="F270" s="188" t="s">
        <v>856</v>
      </c>
      <c r="G270" s="188" t="s">
        <v>517</v>
      </c>
      <c r="H270" s="188" t="s">
        <v>857</v>
      </c>
      <c r="I270" s="188" t="s">
        <v>858</v>
      </c>
      <c r="J270" s="188" t="s">
        <v>859</v>
      </c>
      <c r="K270" s="188" t="s">
        <v>31</v>
      </c>
      <c r="L270" s="148">
        <v>300</v>
      </c>
      <c r="M270" s="202">
        <f>IF(A270="","",IF(S270="",IF(A270="","",VLOOKUP(K270,calendar_price_2013,MATCH(L270,Sheet2!$C$1:$P$1,0)+1,0)),S270)*L270)</f>
        <v>195</v>
      </c>
      <c r="N270" s="203">
        <f t="shared" si="17"/>
        <v>39</v>
      </c>
      <c r="O270" s="204">
        <f t="shared" si="16"/>
        <v>234</v>
      </c>
      <c r="P270" s="151">
        <v>41468</v>
      </c>
      <c r="Q270" s="152">
        <v>234</v>
      </c>
      <c r="R270" s="153">
        <f t="shared" si="19"/>
        <v>0</v>
      </c>
      <c r="S270" s="148"/>
      <c r="T270" s="148"/>
      <c r="U270" s="154"/>
      <c r="V270" s="155"/>
      <c r="AA270" s="92"/>
      <c r="AB270" s="132"/>
    </row>
    <row r="271" spans="1:28" ht="20.100000000000001" customHeight="1">
      <c r="A271" s="219">
        <f t="shared" si="18"/>
        <v>913098</v>
      </c>
      <c r="B271" s="189" t="s">
        <v>861</v>
      </c>
      <c r="C271" s="188" t="s">
        <v>862</v>
      </c>
      <c r="D271" s="188" t="s">
        <v>863</v>
      </c>
      <c r="E271" s="188" t="s">
        <v>864</v>
      </c>
      <c r="F271" s="148"/>
      <c r="G271" s="188" t="s">
        <v>865</v>
      </c>
      <c r="H271" s="188" t="s">
        <v>866</v>
      </c>
      <c r="I271" s="188" t="s">
        <v>867</v>
      </c>
      <c r="J271" s="188" t="s">
        <v>868</v>
      </c>
      <c r="K271" s="188" t="s">
        <v>31</v>
      </c>
      <c r="L271" s="148">
        <v>300</v>
      </c>
      <c r="M271" s="202">
        <f>IF(A271="","",IF(S271="",IF(A271="","",VLOOKUP(K271,calendar_price_2013,MATCH(L271,Sheet2!$C$1:$P$1,0)+1,0)),S271)*L271)</f>
        <v>195</v>
      </c>
      <c r="N271" s="203">
        <f t="shared" si="17"/>
        <v>39</v>
      </c>
      <c r="O271" s="204">
        <f t="shared" si="16"/>
        <v>234</v>
      </c>
      <c r="P271" s="151">
        <v>41468</v>
      </c>
      <c r="Q271" s="152">
        <v>234</v>
      </c>
      <c r="R271" s="153">
        <f t="shared" si="19"/>
        <v>0</v>
      </c>
      <c r="S271" s="148"/>
      <c r="T271" s="148"/>
      <c r="U271" s="154">
        <v>41472</v>
      </c>
      <c r="V271" s="155"/>
      <c r="AA271" s="92"/>
      <c r="AB271" s="132"/>
    </row>
    <row r="272" spans="1:28" ht="20.100000000000001" customHeight="1">
      <c r="A272" s="219">
        <f t="shared" si="18"/>
        <v>913099</v>
      </c>
      <c r="B272" s="189" t="s">
        <v>869</v>
      </c>
      <c r="C272" s="188" t="s">
        <v>18</v>
      </c>
      <c r="D272" s="188" t="s">
        <v>870</v>
      </c>
      <c r="E272" s="188" t="s">
        <v>871</v>
      </c>
      <c r="F272" s="148"/>
      <c r="G272" s="188" t="s">
        <v>800</v>
      </c>
      <c r="H272" s="188" t="s">
        <v>872</v>
      </c>
      <c r="I272" s="188" t="s">
        <v>873</v>
      </c>
      <c r="J272" s="188" t="s">
        <v>874</v>
      </c>
      <c r="K272" s="188" t="s">
        <v>111</v>
      </c>
      <c r="L272" s="148">
        <v>200</v>
      </c>
      <c r="M272" s="202">
        <f>IF(A272="","",IF(S272="",IF(A272="","",VLOOKUP(K272,calendar_price_2013,MATCH(L272,Sheet2!$C$1:$P$1,0)+1,0)),S272)*L272)</f>
        <v>82</v>
      </c>
      <c r="N272" s="203">
        <f t="shared" si="17"/>
        <v>16.400000000000002</v>
      </c>
      <c r="O272" s="204">
        <f t="shared" si="16"/>
        <v>492</v>
      </c>
      <c r="P272" s="151">
        <v>41468</v>
      </c>
      <c r="Q272" s="152">
        <v>0</v>
      </c>
      <c r="R272" s="153">
        <f t="shared" si="19"/>
        <v>492</v>
      </c>
      <c r="S272" s="148">
        <v>0.41</v>
      </c>
      <c r="T272" s="148"/>
      <c r="U272" s="154">
        <v>41475</v>
      </c>
      <c r="V272" s="155"/>
      <c r="AA272" s="92"/>
      <c r="AB272" s="132"/>
    </row>
    <row r="273" spans="1:28" ht="20.100000000000001" customHeight="1">
      <c r="A273" s="219">
        <f t="shared" si="18"/>
        <v>913099</v>
      </c>
      <c r="B273" s="149"/>
      <c r="C273" s="148"/>
      <c r="D273" s="148"/>
      <c r="E273" s="148"/>
      <c r="F273" s="148"/>
      <c r="G273" s="148"/>
      <c r="H273" s="148"/>
      <c r="I273" s="148"/>
      <c r="J273" s="148"/>
      <c r="K273" s="188" t="s">
        <v>47</v>
      </c>
      <c r="L273" s="148">
        <v>200</v>
      </c>
      <c r="M273" s="202">
        <f>IF(A273="","",IF(S273="",IF(A273="","",VLOOKUP(K273,calendar_price_2013,MATCH(L273,Sheet2!$C$1:$P$1,0)+1,0)),S273)*L273)</f>
        <v>82</v>
      </c>
      <c r="N273" s="203">
        <f t="shared" si="17"/>
        <v>16.400000000000002</v>
      </c>
      <c r="O273" s="204" t="str">
        <f t="shared" si="16"/>
        <v/>
      </c>
      <c r="P273" s="151"/>
      <c r="Q273" s="152"/>
      <c r="R273" s="153" t="str">
        <f t="shared" si="19"/>
        <v/>
      </c>
      <c r="S273" s="188">
        <v>0.41</v>
      </c>
      <c r="T273" s="148"/>
      <c r="U273" s="154"/>
      <c r="V273" s="155"/>
      <c r="AA273" s="92"/>
      <c r="AB273" s="132"/>
    </row>
    <row r="274" spans="1:28" ht="20.100000000000001" customHeight="1">
      <c r="A274" s="219">
        <f t="shared" si="18"/>
        <v>913099</v>
      </c>
      <c r="B274" s="149"/>
      <c r="C274" s="148"/>
      <c r="D274" s="148"/>
      <c r="E274" s="148"/>
      <c r="F274" s="148"/>
      <c r="G274" s="148"/>
      <c r="H274" s="148"/>
      <c r="I274" s="148"/>
      <c r="J274" s="148"/>
      <c r="K274" s="188" t="s">
        <v>48</v>
      </c>
      <c r="L274" s="148">
        <v>200</v>
      </c>
      <c r="M274" s="202">
        <f>IF(A274="","",IF(S274="",IF(A274="","",VLOOKUP(K274,calendar_price_2013,MATCH(L274,Sheet2!$C$1:$P$1,0)+1,0)),S274)*L274)</f>
        <v>82</v>
      </c>
      <c r="N274" s="203">
        <f t="shared" si="17"/>
        <v>16.400000000000002</v>
      </c>
      <c r="O274" s="204" t="str">
        <f t="shared" si="16"/>
        <v/>
      </c>
      <c r="P274" s="151"/>
      <c r="Q274" s="152"/>
      <c r="R274" s="153" t="str">
        <f t="shared" si="19"/>
        <v/>
      </c>
      <c r="S274" s="188">
        <v>0.41</v>
      </c>
      <c r="T274" s="148"/>
      <c r="U274" s="154"/>
      <c r="V274" s="155"/>
      <c r="AA274" s="92"/>
      <c r="AB274" s="132"/>
    </row>
    <row r="275" spans="1:28" ht="20.100000000000001" customHeight="1">
      <c r="A275" s="219">
        <f t="shared" si="18"/>
        <v>913099</v>
      </c>
      <c r="B275" s="149"/>
      <c r="C275" s="148"/>
      <c r="D275" s="148"/>
      <c r="E275" s="148"/>
      <c r="F275" s="148"/>
      <c r="G275" s="148"/>
      <c r="H275" s="148"/>
      <c r="I275" s="148"/>
      <c r="J275" s="148"/>
      <c r="K275" s="188" t="s">
        <v>165</v>
      </c>
      <c r="L275" s="148">
        <v>200</v>
      </c>
      <c r="M275" s="202">
        <f>IF(A275="","",IF(S275="",IF(A275="","",VLOOKUP(K275,calendar_price_2013,MATCH(L275,Sheet2!$C$1:$P$1,0)+1,0)),S275)*L275)</f>
        <v>82</v>
      </c>
      <c r="N275" s="203">
        <f t="shared" si="17"/>
        <v>16.400000000000002</v>
      </c>
      <c r="O275" s="204" t="str">
        <f t="shared" si="16"/>
        <v/>
      </c>
      <c r="P275" s="151"/>
      <c r="Q275" s="152"/>
      <c r="R275" s="153" t="str">
        <f t="shared" si="19"/>
        <v/>
      </c>
      <c r="S275" s="188">
        <v>0.41</v>
      </c>
      <c r="T275" s="148"/>
      <c r="U275" s="154"/>
      <c r="V275" s="155"/>
      <c r="AA275" s="92"/>
      <c r="AB275" s="132"/>
    </row>
    <row r="276" spans="1:28" ht="20.100000000000001" customHeight="1">
      <c r="A276" s="219">
        <f t="shared" si="18"/>
        <v>913099</v>
      </c>
      <c r="B276" s="149"/>
      <c r="C276" s="148"/>
      <c r="D276" s="148"/>
      <c r="E276" s="148"/>
      <c r="F276" s="148"/>
      <c r="G276" s="148"/>
      <c r="H276" s="148"/>
      <c r="I276" s="148"/>
      <c r="J276" s="148"/>
      <c r="K276" s="188" t="s">
        <v>169</v>
      </c>
      <c r="L276" s="148">
        <v>100</v>
      </c>
      <c r="M276" s="202">
        <f>IF(A276="","",IF(S276="",IF(A276="","",VLOOKUP(K276,calendar_price_2013,MATCH(L276,Sheet2!$C$1:$P$1,0)+1,0)),S276)*L276)</f>
        <v>41</v>
      </c>
      <c r="N276" s="203">
        <f t="shared" si="17"/>
        <v>8.2000000000000011</v>
      </c>
      <c r="O276" s="204" t="str">
        <f t="shared" si="16"/>
        <v/>
      </c>
      <c r="P276" s="151"/>
      <c r="Q276" s="152"/>
      <c r="R276" s="153" t="str">
        <f t="shared" si="19"/>
        <v/>
      </c>
      <c r="S276" s="188">
        <v>0.41</v>
      </c>
      <c r="T276" s="148"/>
      <c r="U276" s="154"/>
      <c r="V276" s="155"/>
      <c r="AA276" s="92"/>
      <c r="AB276" s="132"/>
    </row>
    <row r="277" spans="1:28" ht="20.100000000000001" customHeight="1">
      <c r="A277" s="219">
        <f t="shared" si="18"/>
        <v>913099</v>
      </c>
      <c r="B277" s="149"/>
      <c r="C277" s="148"/>
      <c r="D277" s="148"/>
      <c r="E277" s="148"/>
      <c r="F277" s="148"/>
      <c r="G277" s="148"/>
      <c r="H277" s="148"/>
      <c r="I277" s="148"/>
      <c r="J277" s="148"/>
      <c r="K277" s="188" t="s">
        <v>157</v>
      </c>
      <c r="L277" s="148">
        <v>100</v>
      </c>
      <c r="M277" s="202">
        <f>IF(A277="","",IF(S277="",IF(A277="","",VLOOKUP(K277,calendar_price_2013,MATCH(L277,Sheet2!$C$1:$P$1,0)+1,0)),S277)*L277)</f>
        <v>41</v>
      </c>
      <c r="N277" s="203">
        <f t="shared" si="17"/>
        <v>8.2000000000000011</v>
      </c>
      <c r="O277" s="204" t="str">
        <f t="shared" si="16"/>
        <v/>
      </c>
      <c r="P277" s="151"/>
      <c r="Q277" s="152"/>
      <c r="R277" s="153" t="str">
        <f t="shared" si="19"/>
        <v/>
      </c>
      <c r="S277" s="188">
        <v>0.41</v>
      </c>
      <c r="T277" s="148"/>
      <c r="U277" s="154"/>
      <c r="V277" s="155"/>
      <c r="AA277" s="92"/>
      <c r="AB277" s="132"/>
    </row>
    <row r="278" spans="1:28" ht="20.100000000000001" customHeight="1">
      <c r="A278" s="219">
        <f t="shared" si="18"/>
        <v>913100</v>
      </c>
      <c r="B278" s="189" t="s">
        <v>875</v>
      </c>
      <c r="C278" s="151" t="s">
        <v>131</v>
      </c>
      <c r="D278" s="188" t="s">
        <v>876</v>
      </c>
      <c r="E278" s="188" t="s">
        <v>877</v>
      </c>
      <c r="F278" s="188" t="s">
        <v>878</v>
      </c>
      <c r="G278" s="188" t="s">
        <v>385</v>
      </c>
      <c r="H278" s="188" t="s">
        <v>879</v>
      </c>
      <c r="I278" s="188" t="s">
        <v>880</v>
      </c>
      <c r="J278" s="188" t="s">
        <v>881</v>
      </c>
      <c r="K278" s="188" t="s">
        <v>48</v>
      </c>
      <c r="L278" s="148">
        <v>100</v>
      </c>
      <c r="M278" s="202">
        <f>IF(A278="","",IF(S278="",IF(A278="","",VLOOKUP(K278,calendar_price_2013,MATCH(L278,Sheet2!$C$1:$P$1,0)+1,0)),S278)*L278)</f>
        <v>50</v>
      </c>
      <c r="N278" s="203">
        <f t="shared" si="17"/>
        <v>10</v>
      </c>
      <c r="O278" s="204">
        <f t="shared" si="16"/>
        <v>240</v>
      </c>
      <c r="P278" s="151">
        <v>41469</v>
      </c>
      <c r="Q278" s="152">
        <v>0</v>
      </c>
      <c r="R278" s="153">
        <f t="shared" si="19"/>
        <v>240</v>
      </c>
      <c r="S278" s="148">
        <v>0.5</v>
      </c>
      <c r="T278" s="148"/>
      <c r="U278" s="154"/>
      <c r="V278" s="155"/>
      <c r="AA278" s="92"/>
      <c r="AB278" s="132"/>
    </row>
    <row r="279" spans="1:28" ht="20.100000000000001" customHeight="1">
      <c r="A279" s="219">
        <f t="shared" si="18"/>
        <v>913100</v>
      </c>
      <c r="B279" s="149"/>
      <c r="C279" s="148"/>
      <c r="D279" s="148"/>
      <c r="E279" s="148"/>
      <c r="F279" s="148"/>
      <c r="G279" s="148"/>
      <c r="H279" s="148"/>
      <c r="I279" s="148"/>
      <c r="J279" s="148"/>
      <c r="K279" s="188" t="s">
        <v>111</v>
      </c>
      <c r="L279" s="148">
        <v>100</v>
      </c>
      <c r="M279" s="202">
        <f>IF(A279="","",IF(S279="",IF(A279="","",VLOOKUP(K279,calendar_price_2013,MATCH(L279,Sheet2!$C$1:$P$1,0)+1,0)),S279)*L279)</f>
        <v>50</v>
      </c>
      <c r="N279" s="203">
        <f t="shared" si="17"/>
        <v>10</v>
      </c>
      <c r="O279" s="204" t="str">
        <f t="shared" si="16"/>
        <v/>
      </c>
      <c r="P279" s="151"/>
      <c r="Q279" s="152"/>
      <c r="R279" s="153" t="str">
        <f t="shared" si="19"/>
        <v/>
      </c>
      <c r="S279" s="188">
        <v>0.5</v>
      </c>
      <c r="T279" s="148"/>
      <c r="U279" s="154"/>
      <c r="V279" s="155"/>
      <c r="AA279" s="92"/>
      <c r="AB279" s="132"/>
    </row>
    <row r="280" spans="1:28" ht="20.100000000000001" customHeight="1">
      <c r="A280" s="219">
        <f t="shared" si="18"/>
        <v>913100</v>
      </c>
      <c r="B280" s="149"/>
      <c r="C280" s="148"/>
      <c r="D280" s="148"/>
      <c r="E280" s="148"/>
      <c r="F280" s="148"/>
      <c r="G280" s="148"/>
      <c r="H280" s="148"/>
      <c r="I280" s="148"/>
      <c r="J280" s="148"/>
      <c r="K280" s="188" t="s">
        <v>47</v>
      </c>
      <c r="L280" s="148">
        <v>100</v>
      </c>
      <c r="M280" s="202">
        <f>IF(A280="","",IF(S280="",IF(A280="","",VLOOKUP(K280,calendar_price_2013,MATCH(L280,Sheet2!$C$1:$P$1,0)+1,0)),S280)*L280)</f>
        <v>50</v>
      </c>
      <c r="N280" s="203">
        <f t="shared" si="17"/>
        <v>10</v>
      </c>
      <c r="O280" s="204" t="str">
        <f t="shared" si="16"/>
        <v/>
      </c>
      <c r="P280" s="151"/>
      <c r="Q280" s="152"/>
      <c r="R280" s="153" t="str">
        <f t="shared" si="19"/>
        <v/>
      </c>
      <c r="S280" s="188">
        <v>0.5</v>
      </c>
      <c r="T280" s="148"/>
      <c r="U280" s="154"/>
      <c r="V280" s="155"/>
      <c r="AA280" s="92"/>
      <c r="AB280" s="132"/>
    </row>
    <row r="281" spans="1:28" ht="20.100000000000001" customHeight="1">
      <c r="A281" s="219">
        <f t="shared" si="18"/>
        <v>913100</v>
      </c>
      <c r="B281" s="149"/>
      <c r="C281" s="148"/>
      <c r="D281" s="148"/>
      <c r="E281" s="148"/>
      <c r="F281" s="148"/>
      <c r="G281" s="148"/>
      <c r="H281" s="148"/>
      <c r="I281" s="148"/>
      <c r="J281" s="148"/>
      <c r="K281" s="188" t="s">
        <v>135</v>
      </c>
      <c r="L281" s="148">
        <v>100</v>
      </c>
      <c r="M281" s="202">
        <f>IF(A281="","",IF(S281="",IF(A281="","",VLOOKUP(K281,calendar_price_2013,MATCH(L281,Sheet2!$C$1:$P$1,0)+1,0)),S281)*L281)</f>
        <v>50</v>
      </c>
      <c r="N281" s="203">
        <f t="shared" si="17"/>
        <v>10</v>
      </c>
      <c r="O281" s="204" t="str">
        <f t="shared" si="16"/>
        <v/>
      </c>
      <c r="P281" s="151"/>
      <c r="Q281" s="152"/>
      <c r="R281" s="153" t="str">
        <f t="shared" si="19"/>
        <v/>
      </c>
      <c r="S281" s="188">
        <v>0.5</v>
      </c>
      <c r="T281" s="148"/>
      <c r="U281" s="154"/>
      <c r="V281" s="155"/>
      <c r="AA281" s="92"/>
      <c r="AB281" s="132"/>
    </row>
    <row r="282" spans="1:28" ht="20.100000000000001" customHeight="1">
      <c r="A282" s="219">
        <f t="shared" si="18"/>
        <v>913101</v>
      </c>
      <c r="B282" s="189" t="s">
        <v>882</v>
      </c>
      <c r="C282" s="188" t="s">
        <v>883</v>
      </c>
      <c r="D282" s="188" t="s">
        <v>884</v>
      </c>
      <c r="E282" s="188" t="s">
        <v>885</v>
      </c>
      <c r="F282" s="188" t="s">
        <v>886</v>
      </c>
      <c r="G282" s="188" t="s">
        <v>484</v>
      </c>
      <c r="H282" s="188" t="s">
        <v>887</v>
      </c>
      <c r="I282" s="188" t="s">
        <v>888</v>
      </c>
      <c r="J282" s="188" t="s">
        <v>889</v>
      </c>
      <c r="K282" s="188" t="s">
        <v>112</v>
      </c>
      <c r="L282" s="148">
        <v>100</v>
      </c>
      <c r="M282" s="202">
        <f>IF(A282="","",IF(S282="",IF(A282="","",VLOOKUP(K282,calendar_price_2013,MATCH(L282,Sheet2!$C$1:$P$1,0)+1,0)),S282)*L282)</f>
        <v>50</v>
      </c>
      <c r="N282" s="203">
        <f t="shared" si="17"/>
        <v>10</v>
      </c>
      <c r="O282" s="204">
        <f t="shared" si="16"/>
        <v>240</v>
      </c>
      <c r="P282" s="151">
        <v>41469</v>
      </c>
      <c r="Q282" s="152">
        <v>0</v>
      </c>
      <c r="R282" s="153">
        <f t="shared" si="19"/>
        <v>240</v>
      </c>
      <c r="S282" s="188">
        <v>0.5</v>
      </c>
      <c r="T282" s="148"/>
      <c r="U282" s="154"/>
      <c r="V282" s="155"/>
      <c r="AA282" s="92"/>
      <c r="AB282" s="132"/>
    </row>
    <row r="283" spans="1:28" ht="20.100000000000001" customHeight="1">
      <c r="A283" s="219">
        <f t="shared" si="18"/>
        <v>913101</v>
      </c>
      <c r="B283" s="149"/>
      <c r="C283" s="148"/>
      <c r="D283" s="148"/>
      <c r="E283" s="148"/>
      <c r="F283" s="148"/>
      <c r="G283" s="148"/>
      <c r="H283" s="148"/>
      <c r="I283" s="148"/>
      <c r="J283" s="148"/>
      <c r="K283" s="188" t="s">
        <v>48</v>
      </c>
      <c r="L283" s="148">
        <v>100</v>
      </c>
      <c r="M283" s="202">
        <f>IF(A283="","",IF(S283="",IF(A283="","",VLOOKUP(K283,calendar_price_2013,MATCH(L283,Sheet2!$C$1:$P$1,0)+1,0)),S283)*L283)</f>
        <v>50</v>
      </c>
      <c r="N283" s="203">
        <f t="shared" si="17"/>
        <v>10</v>
      </c>
      <c r="O283" s="204" t="str">
        <f t="shared" si="16"/>
        <v/>
      </c>
      <c r="P283" s="151"/>
      <c r="Q283" s="152"/>
      <c r="R283" s="153" t="str">
        <f t="shared" si="19"/>
        <v/>
      </c>
      <c r="S283" s="188">
        <v>0.5</v>
      </c>
      <c r="T283" s="148"/>
      <c r="U283" s="154"/>
      <c r="V283" s="155"/>
      <c r="AA283" s="92"/>
      <c r="AB283" s="132"/>
    </row>
    <row r="284" spans="1:28" ht="20.100000000000001" customHeight="1">
      <c r="A284" s="219">
        <f t="shared" si="18"/>
        <v>913101</v>
      </c>
      <c r="B284" s="149"/>
      <c r="C284" s="148"/>
      <c r="D284" s="148"/>
      <c r="E284" s="148"/>
      <c r="F284" s="148"/>
      <c r="G284" s="148"/>
      <c r="H284" s="148"/>
      <c r="I284" s="148"/>
      <c r="J284" s="148"/>
      <c r="K284" s="188" t="s">
        <v>111</v>
      </c>
      <c r="L284" s="148">
        <v>100</v>
      </c>
      <c r="M284" s="202">
        <f>IF(A284="","",IF(S284="",IF(A284="","",VLOOKUP(K284,calendar_price_2013,MATCH(L284,Sheet2!$C$1:$P$1,0)+1,0)),S284)*L284)</f>
        <v>50</v>
      </c>
      <c r="N284" s="203">
        <f t="shared" si="17"/>
        <v>10</v>
      </c>
      <c r="O284" s="204" t="str">
        <f t="shared" si="16"/>
        <v/>
      </c>
      <c r="P284" s="151"/>
      <c r="Q284" s="152"/>
      <c r="R284" s="153" t="str">
        <f t="shared" si="19"/>
        <v/>
      </c>
      <c r="S284" s="188">
        <v>0.5</v>
      </c>
      <c r="T284" s="148"/>
      <c r="U284" s="154"/>
      <c r="V284" s="155"/>
      <c r="AA284" s="92"/>
      <c r="AB284" s="132"/>
    </row>
    <row r="285" spans="1:28" ht="20.100000000000001" customHeight="1">
      <c r="A285" s="219">
        <f t="shared" si="18"/>
        <v>913101</v>
      </c>
      <c r="B285" s="149"/>
      <c r="C285" s="148"/>
      <c r="D285" s="148"/>
      <c r="E285" s="148"/>
      <c r="F285" s="148"/>
      <c r="G285" s="148"/>
      <c r="H285" s="148"/>
      <c r="I285" s="148"/>
      <c r="J285" s="148"/>
      <c r="K285" s="188" t="s">
        <v>47</v>
      </c>
      <c r="L285" s="148">
        <v>100</v>
      </c>
      <c r="M285" s="202">
        <f>IF(A285="","",IF(S285="",IF(A285="","",VLOOKUP(K285,calendar_price_2013,MATCH(L285,Sheet2!$C$1:$P$1,0)+1,0)),S285)*L285)</f>
        <v>50</v>
      </c>
      <c r="N285" s="203">
        <f t="shared" si="17"/>
        <v>10</v>
      </c>
      <c r="O285" s="204" t="str">
        <f t="shared" si="16"/>
        <v/>
      </c>
      <c r="P285" s="151"/>
      <c r="Q285" s="152"/>
      <c r="R285" s="153" t="str">
        <f t="shared" si="19"/>
        <v/>
      </c>
      <c r="S285" s="188">
        <v>0.5</v>
      </c>
      <c r="T285" s="148"/>
      <c r="U285" s="154"/>
      <c r="V285" s="155"/>
      <c r="AA285" s="92"/>
      <c r="AB285" s="132"/>
    </row>
    <row r="286" spans="1:28" ht="20.100000000000001" customHeight="1">
      <c r="A286" s="219">
        <f t="shared" si="18"/>
        <v>913102</v>
      </c>
      <c r="B286" s="189" t="s">
        <v>890</v>
      </c>
      <c r="C286" s="188" t="s">
        <v>891</v>
      </c>
      <c r="D286" s="188" t="s">
        <v>892</v>
      </c>
      <c r="E286" s="188" t="s">
        <v>893</v>
      </c>
      <c r="F286" s="148"/>
      <c r="G286" s="188" t="s">
        <v>894</v>
      </c>
      <c r="H286" s="188" t="s">
        <v>895</v>
      </c>
      <c r="I286" s="188" t="s">
        <v>896</v>
      </c>
      <c r="J286" s="188" t="s">
        <v>897</v>
      </c>
      <c r="K286" s="188" t="s">
        <v>48</v>
      </c>
      <c r="L286" s="148">
        <v>200</v>
      </c>
      <c r="M286" s="202">
        <f>IF(A286="","",IF(S286="",IF(A286="","",VLOOKUP(K286,calendar_price_2013,MATCH(L286,Sheet2!$C$1:$P$1,0)+1,0)),S286)*L286)</f>
        <v>98</v>
      </c>
      <c r="N286" s="203">
        <f t="shared" si="17"/>
        <v>19.600000000000001</v>
      </c>
      <c r="O286" s="204">
        <f t="shared" si="16"/>
        <v>352.8</v>
      </c>
      <c r="P286" s="151">
        <v>41469</v>
      </c>
      <c r="Q286" s="152">
        <v>352.8</v>
      </c>
      <c r="R286" s="153">
        <f t="shared" si="19"/>
        <v>0</v>
      </c>
      <c r="S286" s="148">
        <v>0.49</v>
      </c>
      <c r="T286" s="148"/>
      <c r="U286" s="154">
        <v>41477</v>
      </c>
      <c r="V286" s="155"/>
      <c r="AA286" s="92"/>
      <c r="AB286" s="132"/>
    </row>
    <row r="287" spans="1:28" ht="20.100000000000001" customHeight="1">
      <c r="A287" s="219">
        <f t="shared" si="18"/>
        <v>913102</v>
      </c>
      <c r="B287" s="149"/>
      <c r="C287" s="148"/>
      <c r="D287" s="148"/>
      <c r="E287" s="148"/>
      <c r="F287" s="148"/>
      <c r="G287" s="148"/>
      <c r="H287" s="148"/>
      <c r="I287" s="148"/>
      <c r="J287" s="148"/>
      <c r="K287" s="188" t="s">
        <v>91</v>
      </c>
      <c r="L287" s="148">
        <v>200</v>
      </c>
      <c r="M287" s="202">
        <f>IF(A287="","",IF(S287="",IF(A287="","",VLOOKUP(K287,calendar_price_2013,MATCH(L287,Sheet2!$C$1:$P$1,0)+1,0)),S287)*L287)</f>
        <v>98</v>
      </c>
      <c r="N287" s="203">
        <f t="shared" si="17"/>
        <v>19.600000000000001</v>
      </c>
      <c r="O287" s="204" t="str">
        <f t="shared" si="16"/>
        <v/>
      </c>
      <c r="P287" s="151"/>
      <c r="Q287" s="152"/>
      <c r="R287" s="153" t="str">
        <f t="shared" si="19"/>
        <v/>
      </c>
      <c r="S287" s="148">
        <v>0.49</v>
      </c>
      <c r="T287" s="148"/>
      <c r="U287" s="154"/>
      <c r="V287" s="155"/>
      <c r="AA287" s="92"/>
      <c r="AB287" s="132"/>
    </row>
    <row r="288" spans="1:28" ht="20.100000000000001" customHeight="1">
      <c r="A288" s="219">
        <f t="shared" si="18"/>
        <v>913102</v>
      </c>
      <c r="B288" s="149"/>
      <c r="C288" s="148"/>
      <c r="D288" s="148"/>
      <c r="E288" s="148"/>
      <c r="F288" s="148"/>
      <c r="G288" s="148"/>
      <c r="H288" s="148"/>
      <c r="I288" s="148"/>
      <c r="J288" s="148"/>
      <c r="K288" s="188" t="s">
        <v>112</v>
      </c>
      <c r="L288" s="148">
        <v>200</v>
      </c>
      <c r="M288" s="202">
        <f>IF(A288="","",IF(S288="",IF(A288="","",VLOOKUP(K288,calendar_price_2013,MATCH(L288,Sheet2!$C$1:$P$1,0)+1,0)),S288)*L288)</f>
        <v>98</v>
      </c>
      <c r="N288" s="203">
        <f t="shared" si="17"/>
        <v>19.600000000000001</v>
      </c>
      <c r="O288" s="204" t="str">
        <f t="shared" si="16"/>
        <v/>
      </c>
      <c r="P288" s="151"/>
      <c r="Q288" s="152"/>
      <c r="R288" s="153" t="str">
        <f t="shared" si="19"/>
        <v/>
      </c>
      <c r="S288" s="148">
        <v>0.49</v>
      </c>
      <c r="T288" s="148"/>
      <c r="U288" s="154"/>
      <c r="V288" s="155"/>
      <c r="AA288" s="92"/>
      <c r="AB288" s="132"/>
    </row>
    <row r="289" spans="1:28" ht="20.100000000000001" customHeight="1">
      <c r="A289" s="219">
        <f t="shared" si="18"/>
        <v>913103</v>
      </c>
      <c r="B289" s="189" t="s">
        <v>898</v>
      </c>
      <c r="C289" s="188" t="s">
        <v>658</v>
      </c>
      <c r="D289" s="188" t="s">
        <v>899</v>
      </c>
      <c r="E289" s="188" t="s">
        <v>900</v>
      </c>
      <c r="F289" s="148"/>
      <c r="G289" s="188" t="s">
        <v>808</v>
      </c>
      <c r="H289" s="188" t="s">
        <v>901</v>
      </c>
      <c r="I289" s="148" t="s">
        <v>902</v>
      </c>
      <c r="J289" s="148" t="s">
        <v>903</v>
      </c>
      <c r="K289" s="188" t="s">
        <v>48</v>
      </c>
      <c r="L289" s="148">
        <v>100</v>
      </c>
      <c r="M289" s="202">
        <f>IF(A289="","",IF(S289="",IF(A289="","",VLOOKUP(K289,calendar_price_2013,MATCH(L289,Sheet2!$C$1:$P$1,0)+1,0)),S289)*L289)</f>
        <v>53</v>
      </c>
      <c r="N289" s="203">
        <f t="shared" si="17"/>
        <v>10.600000000000001</v>
      </c>
      <c r="O289" s="204">
        <f t="shared" si="16"/>
        <v>127.2</v>
      </c>
      <c r="P289" s="151">
        <v>41469</v>
      </c>
      <c r="Q289" s="152">
        <v>127.2</v>
      </c>
      <c r="R289" s="153">
        <f t="shared" si="19"/>
        <v>0</v>
      </c>
      <c r="S289" s="148"/>
      <c r="T289" s="148"/>
      <c r="U289" s="154"/>
      <c r="V289" s="155"/>
      <c r="AA289" s="92"/>
      <c r="AB289" s="132"/>
    </row>
    <row r="290" spans="1:28" ht="20.100000000000001" customHeight="1">
      <c r="A290" s="219">
        <f t="shared" si="18"/>
        <v>913103</v>
      </c>
      <c r="B290" s="149"/>
      <c r="C290" s="148"/>
      <c r="D290" s="148"/>
      <c r="E290" s="148"/>
      <c r="F290" s="148"/>
      <c r="G290" s="148"/>
      <c r="H290" s="148"/>
      <c r="I290" s="148"/>
      <c r="J290" s="148"/>
      <c r="K290" s="188" t="s">
        <v>161</v>
      </c>
      <c r="L290" s="148">
        <v>100</v>
      </c>
      <c r="M290" s="202">
        <f>IF(A290="","",IF(S290="",IF(A290="","",VLOOKUP(K290,calendar_price_2013,MATCH(L290,Sheet2!$C$1:$P$1,0)+1,0)),S290)*L290)</f>
        <v>53</v>
      </c>
      <c r="N290" s="203">
        <f t="shared" si="17"/>
        <v>10.600000000000001</v>
      </c>
      <c r="O290" s="204" t="str">
        <f t="shared" si="16"/>
        <v/>
      </c>
      <c r="P290" s="151"/>
      <c r="Q290" s="152"/>
      <c r="R290" s="153" t="str">
        <f t="shared" si="19"/>
        <v/>
      </c>
      <c r="S290" s="148"/>
      <c r="T290" s="148"/>
      <c r="U290" s="154"/>
      <c r="V290" s="155"/>
      <c r="AA290" s="92"/>
      <c r="AB290" s="132"/>
    </row>
    <row r="291" spans="1:28" ht="20.100000000000001" customHeight="1">
      <c r="A291" s="219">
        <f t="shared" si="18"/>
        <v>913104</v>
      </c>
      <c r="B291" s="189" t="s">
        <v>904</v>
      </c>
      <c r="C291" s="188" t="s">
        <v>18</v>
      </c>
      <c r="D291" s="188" t="s">
        <v>905</v>
      </c>
      <c r="E291" s="188" t="s">
        <v>906</v>
      </c>
      <c r="F291" s="148"/>
      <c r="G291" s="188" t="s">
        <v>136</v>
      </c>
      <c r="H291" s="188" t="s">
        <v>907</v>
      </c>
      <c r="I291" s="188" t="s">
        <v>908</v>
      </c>
      <c r="J291" s="188" t="s">
        <v>1044</v>
      </c>
      <c r="K291" s="188" t="s">
        <v>165</v>
      </c>
      <c r="L291" s="148">
        <v>100</v>
      </c>
      <c r="M291" s="202">
        <f>IF(A291="","",IF(S291="",IF(A291="","",VLOOKUP(K291,calendar_price_2013,MATCH(L291,Sheet2!$C$1:$P$1,0)+1,0)),S291)*L291)</f>
        <v>53</v>
      </c>
      <c r="N291" s="203">
        <f t="shared" si="17"/>
        <v>10.600000000000001</v>
      </c>
      <c r="O291" s="204">
        <f t="shared" si="16"/>
        <v>190.8</v>
      </c>
      <c r="P291" s="151">
        <v>41469</v>
      </c>
      <c r="Q291" s="152">
        <v>190.8</v>
      </c>
      <c r="R291" s="153">
        <f t="shared" si="19"/>
        <v>0</v>
      </c>
      <c r="S291" s="148"/>
      <c r="T291" s="148"/>
      <c r="U291" s="154">
        <v>41474</v>
      </c>
      <c r="V291" s="155"/>
      <c r="AA291" s="92"/>
      <c r="AB291" s="132"/>
    </row>
    <row r="292" spans="1:28" ht="20.100000000000001" customHeight="1">
      <c r="A292" s="219">
        <f t="shared" si="18"/>
        <v>913104</v>
      </c>
      <c r="B292" s="149"/>
      <c r="C292" s="148"/>
      <c r="D292" s="148"/>
      <c r="E292" s="148"/>
      <c r="F292" s="148"/>
      <c r="G292" s="148"/>
      <c r="H292" s="148"/>
      <c r="I292" s="148"/>
      <c r="J292" s="148"/>
      <c r="K292" s="188" t="s">
        <v>134</v>
      </c>
      <c r="L292" s="148">
        <v>100</v>
      </c>
      <c r="M292" s="202">
        <f>IF(A292="","",IF(S292="",IF(A292="","",VLOOKUP(K292,calendar_price_2013,MATCH(L292,Sheet2!$C$1:$P$1,0)+1,0)),S292)*L292)</f>
        <v>53</v>
      </c>
      <c r="N292" s="203">
        <f t="shared" si="17"/>
        <v>10.600000000000001</v>
      </c>
      <c r="O292" s="204" t="str">
        <f t="shared" si="16"/>
        <v/>
      </c>
      <c r="P292" s="151"/>
      <c r="Q292" s="152"/>
      <c r="R292" s="153" t="str">
        <f t="shared" si="19"/>
        <v/>
      </c>
      <c r="S292" s="148"/>
      <c r="T292" s="148"/>
      <c r="U292" s="154"/>
      <c r="V292" s="155"/>
      <c r="AA292" s="92"/>
      <c r="AB292" s="132"/>
    </row>
    <row r="293" spans="1:28" ht="20.100000000000001" customHeight="1">
      <c r="A293" s="219">
        <f t="shared" si="18"/>
        <v>913104</v>
      </c>
      <c r="B293" s="149"/>
      <c r="C293" s="148"/>
      <c r="D293" s="148"/>
      <c r="E293" s="148"/>
      <c r="F293" s="148"/>
      <c r="G293" s="148"/>
      <c r="H293" s="148"/>
      <c r="I293" s="148"/>
      <c r="J293" s="148"/>
      <c r="K293" s="188" t="s">
        <v>169</v>
      </c>
      <c r="L293" s="148">
        <v>100</v>
      </c>
      <c r="M293" s="202">
        <f>IF(A293="","",IF(S293="",IF(A293="","",VLOOKUP(K293,calendar_price_2013,MATCH(L293,Sheet2!$C$1:$P$1,0)+1,0)),S293)*L293)</f>
        <v>53</v>
      </c>
      <c r="N293" s="203">
        <f t="shared" si="17"/>
        <v>10.600000000000001</v>
      </c>
      <c r="O293" s="204" t="str">
        <f t="shared" si="16"/>
        <v/>
      </c>
      <c r="P293" s="151"/>
      <c r="Q293" s="152"/>
      <c r="R293" s="153" t="str">
        <f t="shared" si="19"/>
        <v/>
      </c>
      <c r="S293" s="148"/>
      <c r="T293" s="148"/>
      <c r="U293" s="154"/>
      <c r="V293" s="155"/>
      <c r="AA293" s="92"/>
      <c r="AB293" s="132"/>
    </row>
    <row r="294" spans="1:28" ht="20.100000000000001" customHeight="1">
      <c r="A294" s="219">
        <f t="shared" si="18"/>
        <v>913105</v>
      </c>
      <c r="B294" s="189" t="s">
        <v>909</v>
      </c>
      <c r="C294" s="188" t="s">
        <v>458</v>
      </c>
      <c r="D294" s="188" t="s">
        <v>910</v>
      </c>
      <c r="E294" s="188" t="s">
        <v>911</v>
      </c>
      <c r="F294" s="148"/>
      <c r="G294" s="188" t="s">
        <v>912</v>
      </c>
      <c r="H294" s="188" t="s">
        <v>913</v>
      </c>
      <c r="I294" s="188" t="s">
        <v>914</v>
      </c>
      <c r="J294" s="188" t="s">
        <v>915</v>
      </c>
      <c r="K294" s="188" t="s">
        <v>47</v>
      </c>
      <c r="L294" s="148">
        <v>300</v>
      </c>
      <c r="M294" s="202">
        <f>IF(A294="","",IF(S294="",IF(A294="","",VLOOKUP(K294,calendar_price_2013,MATCH(L294,Sheet2!$C$1:$P$1,0)+1,0)),S294)*L294)</f>
        <v>159</v>
      </c>
      <c r="N294" s="203">
        <f t="shared" si="17"/>
        <v>31.8</v>
      </c>
      <c r="O294" s="204">
        <f t="shared" si="16"/>
        <v>190.8</v>
      </c>
      <c r="P294" s="151">
        <v>41469</v>
      </c>
      <c r="Q294" s="152">
        <v>190.8</v>
      </c>
      <c r="R294" s="153">
        <f t="shared" si="19"/>
        <v>0</v>
      </c>
      <c r="S294" s="148"/>
      <c r="T294" s="148"/>
      <c r="U294" s="154">
        <v>41471</v>
      </c>
      <c r="V294" s="155"/>
      <c r="AA294" s="92"/>
      <c r="AB294" s="132"/>
    </row>
    <row r="295" spans="1:28" ht="20.100000000000001" customHeight="1">
      <c r="A295" s="219">
        <f t="shared" si="18"/>
        <v>913106</v>
      </c>
      <c r="B295" s="189" t="s">
        <v>346</v>
      </c>
      <c r="C295" s="188" t="s">
        <v>862</v>
      </c>
      <c r="D295" s="188" t="s">
        <v>916</v>
      </c>
      <c r="E295" s="188" t="s">
        <v>917</v>
      </c>
      <c r="F295" s="148"/>
      <c r="G295" s="188" t="s">
        <v>619</v>
      </c>
      <c r="H295" s="188" t="s">
        <v>918</v>
      </c>
      <c r="I295" s="188" t="s">
        <v>919</v>
      </c>
      <c r="J295" s="188" t="s">
        <v>920</v>
      </c>
      <c r="K295" s="188" t="s">
        <v>31</v>
      </c>
      <c r="L295" s="148">
        <v>200</v>
      </c>
      <c r="M295" s="202">
        <f>IF(A295="","",IF(S295="",IF(A295="","",VLOOKUP(K295,calendar_price_2013,MATCH(L295,Sheet2!$C$1:$P$1,0)+1,0)),S295)*L295)</f>
        <v>130</v>
      </c>
      <c r="N295" s="203">
        <f t="shared" si="17"/>
        <v>26</v>
      </c>
      <c r="O295" s="204">
        <f t="shared" si="16"/>
        <v>156</v>
      </c>
      <c r="P295" s="151">
        <v>41469</v>
      </c>
      <c r="Q295" s="152">
        <v>156</v>
      </c>
      <c r="R295" s="153">
        <f t="shared" si="19"/>
        <v>0</v>
      </c>
      <c r="S295" s="148"/>
      <c r="T295" s="148"/>
      <c r="U295" s="154"/>
      <c r="V295" s="155"/>
      <c r="AA295" s="92"/>
      <c r="AB295" s="132"/>
    </row>
    <row r="296" spans="1:28" ht="20.100000000000001" customHeight="1">
      <c r="A296" s="219">
        <f t="shared" si="18"/>
        <v>913107</v>
      </c>
      <c r="B296" s="189" t="s">
        <v>921</v>
      </c>
      <c r="C296" s="188" t="s">
        <v>922</v>
      </c>
      <c r="D296" s="188" t="s">
        <v>923</v>
      </c>
      <c r="E296" s="188" t="s">
        <v>18</v>
      </c>
      <c r="F296" s="148"/>
      <c r="G296" s="188" t="s">
        <v>924</v>
      </c>
      <c r="H296" s="188" t="s">
        <v>925</v>
      </c>
      <c r="I296" s="188" t="s">
        <v>926</v>
      </c>
      <c r="J296" s="188" t="s">
        <v>927</v>
      </c>
      <c r="K296" s="188" t="s">
        <v>48</v>
      </c>
      <c r="L296" s="148">
        <v>100</v>
      </c>
      <c r="M296" s="202">
        <f>IF(A296="","",IF(S296="",IF(A296="","",VLOOKUP(K296,calendar_price_2013,MATCH(L296,Sheet2!$C$1:$P$1,0)+1,0)),S296)*L296)</f>
        <v>47</v>
      </c>
      <c r="N296" s="203">
        <f t="shared" si="17"/>
        <v>9.4</v>
      </c>
      <c r="O296" s="204">
        <f t="shared" si="16"/>
        <v>282</v>
      </c>
      <c r="P296" s="151">
        <v>41469</v>
      </c>
      <c r="Q296" s="152">
        <v>0</v>
      </c>
      <c r="R296" s="153">
        <f t="shared" si="19"/>
        <v>282</v>
      </c>
      <c r="S296" s="148">
        <v>0.47</v>
      </c>
      <c r="T296" s="148"/>
      <c r="U296" s="154"/>
      <c r="V296" s="155"/>
      <c r="AA296" s="92"/>
      <c r="AB296" s="132"/>
    </row>
    <row r="297" spans="1:28" ht="20.100000000000001" customHeight="1">
      <c r="A297" s="219">
        <f t="shared" si="18"/>
        <v>913107</v>
      </c>
      <c r="B297" s="149"/>
      <c r="C297" s="148"/>
      <c r="D297" s="148"/>
      <c r="E297" s="148"/>
      <c r="F297" s="148"/>
      <c r="G297" s="148"/>
      <c r="H297" s="148"/>
      <c r="I297" s="148"/>
      <c r="J297" s="148"/>
      <c r="K297" s="188" t="s">
        <v>47</v>
      </c>
      <c r="L297" s="148">
        <v>100</v>
      </c>
      <c r="M297" s="202">
        <f>IF(A297="","",IF(S297="",IF(A297="","",VLOOKUP(K297,calendar_price_2013,MATCH(L297,Sheet2!$C$1:$P$1,0)+1,0)),S297)*L297)</f>
        <v>47</v>
      </c>
      <c r="N297" s="203">
        <f t="shared" si="17"/>
        <v>9.4</v>
      </c>
      <c r="O297" s="204" t="str">
        <f t="shared" si="16"/>
        <v/>
      </c>
      <c r="P297" s="151"/>
      <c r="Q297" s="152"/>
      <c r="R297" s="153" t="str">
        <f t="shared" si="19"/>
        <v/>
      </c>
      <c r="S297" s="188">
        <v>0.47</v>
      </c>
      <c r="T297" s="148"/>
      <c r="U297" s="154"/>
      <c r="V297" s="155"/>
      <c r="Z297" s="130"/>
      <c r="AA297" s="92"/>
      <c r="AB297" s="132"/>
    </row>
    <row r="298" spans="1:28" ht="20.100000000000001" customHeight="1">
      <c r="A298" s="219">
        <f t="shared" si="18"/>
        <v>913107</v>
      </c>
      <c r="B298" s="149"/>
      <c r="C298" s="148"/>
      <c r="D298" s="148"/>
      <c r="E298" s="148"/>
      <c r="F298" s="148"/>
      <c r="G298" s="148"/>
      <c r="H298" s="148"/>
      <c r="I298" s="148"/>
      <c r="J298" s="148"/>
      <c r="K298" s="188" t="s">
        <v>157</v>
      </c>
      <c r="L298" s="148">
        <v>100</v>
      </c>
      <c r="M298" s="202">
        <f>IF(A298="","",IF(S298="",IF(A298="","",VLOOKUP(K298,calendar_price_2013,MATCH(L298,Sheet2!$C$1:$P$1,0)+1,0)),S298)*L298)</f>
        <v>47</v>
      </c>
      <c r="N298" s="203">
        <f t="shared" si="17"/>
        <v>9.4</v>
      </c>
      <c r="O298" s="204" t="str">
        <f t="shared" si="16"/>
        <v/>
      </c>
      <c r="P298" s="151"/>
      <c r="Q298" s="152"/>
      <c r="R298" s="153" t="str">
        <f t="shared" si="19"/>
        <v/>
      </c>
      <c r="S298" s="188">
        <v>0.47</v>
      </c>
      <c r="T298" s="148"/>
      <c r="U298" s="154"/>
      <c r="V298" s="155"/>
      <c r="AA298" s="92"/>
      <c r="AB298" s="132"/>
    </row>
    <row r="299" spans="1:28" ht="20.100000000000001" customHeight="1">
      <c r="A299" s="219">
        <f t="shared" si="18"/>
        <v>913107</v>
      </c>
      <c r="B299" s="149"/>
      <c r="C299" s="148"/>
      <c r="D299" s="148"/>
      <c r="E299" s="148"/>
      <c r="F299" s="148"/>
      <c r="G299" s="148"/>
      <c r="H299" s="148"/>
      <c r="I299" s="148"/>
      <c r="J299" s="148"/>
      <c r="K299" s="188" t="s">
        <v>156</v>
      </c>
      <c r="L299" s="148">
        <v>100</v>
      </c>
      <c r="M299" s="202">
        <f>IF(A299="","",IF(S299="",IF(A299="","",VLOOKUP(K299,calendar_price_2013,MATCH(L299,Sheet2!$C$1:$P$1,0)+1,0)),S299)*L299)</f>
        <v>47</v>
      </c>
      <c r="N299" s="203">
        <f t="shared" si="17"/>
        <v>9.4</v>
      </c>
      <c r="O299" s="204" t="str">
        <f t="shared" si="16"/>
        <v/>
      </c>
      <c r="P299" s="151"/>
      <c r="Q299" s="152"/>
      <c r="R299" s="153" t="str">
        <f t="shared" si="19"/>
        <v/>
      </c>
      <c r="S299" s="188">
        <v>0.47</v>
      </c>
      <c r="T299" s="148"/>
      <c r="U299" s="154"/>
      <c r="V299" s="155"/>
      <c r="AA299" s="92"/>
      <c r="AB299" s="132"/>
    </row>
    <row r="300" spans="1:28" ht="20.100000000000001" customHeight="1">
      <c r="A300" s="219">
        <f t="shared" si="18"/>
        <v>913107</v>
      </c>
      <c r="B300" s="149"/>
      <c r="C300" s="148"/>
      <c r="D300" s="148"/>
      <c r="E300" s="148"/>
      <c r="F300" s="148"/>
      <c r="G300" s="148"/>
      <c r="H300" s="148"/>
      <c r="I300" s="148"/>
      <c r="J300" s="148"/>
      <c r="K300" s="188" t="s">
        <v>167</v>
      </c>
      <c r="L300" s="148">
        <v>100</v>
      </c>
      <c r="M300" s="202">
        <f>IF(A300="","",IF(S300="",IF(A300="","",VLOOKUP(K300,calendar_price_2013,MATCH(L300,Sheet2!$C$1:$P$1,0)+1,0)),S300)*L300)</f>
        <v>47</v>
      </c>
      <c r="N300" s="203">
        <f t="shared" si="17"/>
        <v>9.4</v>
      </c>
      <c r="O300" s="204" t="str">
        <f t="shared" si="16"/>
        <v/>
      </c>
      <c r="P300" s="151"/>
      <c r="Q300" s="152"/>
      <c r="R300" s="153" t="str">
        <f t="shared" si="19"/>
        <v/>
      </c>
      <c r="S300" s="188">
        <v>0.47</v>
      </c>
      <c r="T300" s="148"/>
      <c r="U300" s="154"/>
      <c r="V300" s="155"/>
      <c r="AA300" s="92"/>
      <c r="AB300" s="132"/>
    </row>
    <row r="301" spans="1:28" ht="20.100000000000001" customHeight="1">
      <c r="A301" s="219">
        <f t="shared" si="18"/>
        <v>913108</v>
      </c>
      <c r="B301" s="189" t="s">
        <v>928</v>
      </c>
      <c r="C301" s="188" t="s">
        <v>929</v>
      </c>
      <c r="D301" s="188" t="s">
        <v>930</v>
      </c>
      <c r="E301" s="188" t="s">
        <v>931</v>
      </c>
      <c r="F301" s="148"/>
      <c r="G301" s="188" t="s">
        <v>199</v>
      </c>
      <c r="H301" s="188" t="s">
        <v>932</v>
      </c>
      <c r="I301" s="188" t="s">
        <v>933</v>
      </c>
      <c r="J301" s="188" t="s">
        <v>934</v>
      </c>
      <c r="K301" s="188" t="s">
        <v>48</v>
      </c>
      <c r="L301" s="148">
        <v>100</v>
      </c>
      <c r="M301" s="202">
        <f>IF(A301="","",IF(S301="",IF(A301="","",VLOOKUP(K301,calendar_price_2013,MATCH(L301,Sheet2!$C$1:$P$1,0)+1,0)),S301)*L301)</f>
        <v>49</v>
      </c>
      <c r="N301" s="203">
        <f t="shared" si="17"/>
        <v>9.8000000000000007</v>
      </c>
      <c r="O301" s="204">
        <f t="shared" si="16"/>
        <v>294</v>
      </c>
      <c r="P301" s="151">
        <v>41470</v>
      </c>
      <c r="Q301" s="152">
        <v>0</v>
      </c>
      <c r="R301" s="153">
        <f t="shared" si="19"/>
        <v>294</v>
      </c>
      <c r="S301" s="148">
        <v>0.49</v>
      </c>
      <c r="T301" s="148"/>
      <c r="U301" s="154"/>
      <c r="V301" s="155"/>
      <c r="AA301" s="92"/>
      <c r="AB301" s="132"/>
    </row>
    <row r="302" spans="1:28" ht="20.100000000000001" customHeight="1">
      <c r="A302" s="219">
        <f t="shared" si="18"/>
        <v>913108</v>
      </c>
      <c r="B302" s="149"/>
      <c r="C302" s="148"/>
      <c r="D302" s="148"/>
      <c r="E302" s="148"/>
      <c r="F302" s="148"/>
      <c r="G302" s="148"/>
      <c r="H302" s="148"/>
      <c r="I302" s="148"/>
      <c r="J302" s="148"/>
      <c r="K302" s="188" t="s">
        <v>113</v>
      </c>
      <c r="L302" s="148">
        <v>100</v>
      </c>
      <c r="M302" s="202">
        <f>IF(A302="","",IF(S302="",IF(A302="","",VLOOKUP(K302,calendar_price_2013,MATCH(L302,Sheet2!$C$1:$P$1,0)+1,0)),S302)*L302)</f>
        <v>49</v>
      </c>
      <c r="N302" s="203">
        <f t="shared" si="17"/>
        <v>9.8000000000000007</v>
      </c>
      <c r="O302" s="204" t="str">
        <f t="shared" si="16"/>
        <v/>
      </c>
      <c r="P302" s="151"/>
      <c r="Q302" s="152"/>
      <c r="R302" s="153" t="str">
        <f t="shared" si="19"/>
        <v/>
      </c>
      <c r="S302" s="148">
        <v>0.49</v>
      </c>
      <c r="T302" s="148"/>
      <c r="U302" s="154"/>
      <c r="V302" s="155"/>
      <c r="AA302" s="92"/>
      <c r="AB302" s="132"/>
    </row>
    <row r="303" spans="1:28" ht="20.100000000000001" customHeight="1">
      <c r="A303" s="219">
        <f t="shared" si="18"/>
        <v>913108</v>
      </c>
      <c r="B303" s="149"/>
      <c r="C303" s="148"/>
      <c r="D303" s="148"/>
      <c r="E303" s="148"/>
      <c r="F303" s="148"/>
      <c r="G303" s="148"/>
      <c r="H303" s="148"/>
      <c r="I303" s="148"/>
      <c r="J303" s="148"/>
      <c r="K303" s="188" t="s">
        <v>111</v>
      </c>
      <c r="L303" s="148">
        <v>100</v>
      </c>
      <c r="M303" s="202">
        <f>IF(A303="","",IF(S303="",IF(A303="","",VLOOKUP(K303,calendar_price_2013,MATCH(L303,Sheet2!$C$1:$P$1,0)+1,0)),S303)*L303)</f>
        <v>49</v>
      </c>
      <c r="N303" s="203">
        <f t="shared" si="17"/>
        <v>9.8000000000000007</v>
      </c>
      <c r="O303" s="204" t="str">
        <f t="shared" si="16"/>
        <v/>
      </c>
      <c r="P303" s="151"/>
      <c r="Q303" s="152"/>
      <c r="R303" s="153" t="str">
        <f t="shared" si="19"/>
        <v/>
      </c>
      <c r="S303" s="148">
        <v>0.49</v>
      </c>
      <c r="T303" s="148"/>
      <c r="U303" s="154"/>
      <c r="V303" s="155"/>
      <c r="AA303" s="92"/>
      <c r="AB303" s="132"/>
    </row>
    <row r="304" spans="1:28" ht="20.100000000000001" customHeight="1">
      <c r="A304" s="219">
        <f t="shared" si="18"/>
        <v>913108</v>
      </c>
      <c r="B304" s="149"/>
      <c r="C304" s="148"/>
      <c r="D304" s="148"/>
      <c r="E304" s="148"/>
      <c r="F304" s="148"/>
      <c r="G304" s="148"/>
      <c r="H304" s="148"/>
      <c r="I304" s="148"/>
      <c r="J304" s="148"/>
      <c r="K304" s="188" t="s">
        <v>153</v>
      </c>
      <c r="L304" s="148">
        <v>100</v>
      </c>
      <c r="M304" s="202">
        <f>IF(A304="","",IF(S304="",IF(A304="","",VLOOKUP(K304,calendar_price_2013,MATCH(L304,Sheet2!$C$1:$P$1,0)+1,0)),S304)*L304)</f>
        <v>49</v>
      </c>
      <c r="N304" s="203">
        <f t="shared" si="17"/>
        <v>9.8000000000000007</v>
      </c>
      <c r="O304" s="204" t="str">
        <f t="shared" si="16"/>
        <v/>
      </c>
      <c r="P304" s="151"/>
      <c r="Q304" s="152"/>
      <c r="R304" s="153" t="str">
        <f t="shared" si="19"/>
        <v/>
      </c>
      <c r="S304" s="148">
        <v>0.49</v>
      </c>
      <c r="T304" s="148"/>
      <c r="U304" s="154"/>
      <c r="V304" s="155"/>
      <c r="AA304" s="92"/>
      <c r="AB304" s="132"/>
    </row>
    <row r="305" spans="1:28" ht="20.100000000000001" customHeight="1">
      <c r="A305" s="219">
        <f t="shared" si="18"/>
        <v>913108</v>
      </c>
      <c r="B305" s="149"/>
      <c r="C305" s="148"/>
      <c r="D305" s="148"/>
      <c r="E305" s="148"/>
      <c r="F305" s="148"/>
      <c r="G305" s="148"/>
      <c r="H305" s="148"/>
      <c r="I305" s="148"/>
      <c r="J305" s="148"/>
      <c r="K305" s="188" t="s">
        <v>134</v>
      </c>
      <c r="L305" s="148">
        <v>100</v>
      </c>
      <c r="M305" s="202">
        <f>IF(A305="","",IF(S305="",IF(A305="","",VLOOKUP(K305,calendar_price_2013,MATCH(L305,Sheet2!$C$1:$P$1,0)+1,0)),S305)*L305)</f>
        <v>49</v>
      </c>
      <c r="N305" s="203">
        <f t="shared" si="17"/>
        <v>9.8000000000000007</v>
      </c>
      <c r="O305" s="204" t="str">
        <f t="shared" si="16"/>
        <v/>
      </c>
      <c r="P305" s="151"/>
      <c r="Q305" s="152"/>
      <c r="R305" s="153" t="str">
        <f t="shared" si="19"/>
        <v/>
      </c>
      <c r="S305" s="148">
        <v>0.49</v>
      </c>
      <c r="T305" s="148"/>
      <c r="U305" s="154"/>
      <c r="V305" s="155"/>
      <c r="AA305" s="92"/>
      <c r="AB305" s="132"/>
    </row>
    <row r="306" spans="1:28" ht="20.100000000000001" customHeight="1">
      <c r="A306" s="219">
        <f t="shared" si="18"/>
        <v>913109</v>
      </c>
      <c r="B306" s="189" t="s">
        <v>935</v>
      </c>
      <c r="C306" s="188" t="s">
        <v>360</v>
      </c>
      <c r="D306" s="188" t="s">
        <v>936</v>
      </c>
      <c r="E306" s="188" t="s">
        <v>937</v>
      </c>
      <c r="F306" s="188" t="s">
        <v>938</v>
      </c>
      <c r="G306" s="188" t="s">
        <v>939</v>
      </c>
      <c r="H306" s="188" t="s">
        <v>940</v>
      </c>
      <c r="I306" s="188" t="s">
        <v>941</v>
      </c>
      <c r="J306" s="188" t="s">
        <v>942</v>
      </c>
      <c r="K306" s="188" t="s">
        <v>48</v>
      </c>
      <c r="L306" s="148">
        <v>100</v>
      </c>
      <c r="M306" s="202">
        <f>IF(A306="","",IF(S306="",IF(A306="","",VLOOKUP(K306,calendar_price_2013,MATCH(L306,Sheet2!$C$1:$P$1,0)+1,0)),S306)*L306)</f>
        <v>53</v>
      </c>
      <c r="N306" s="203">
        <f t="shared" si="17"/>
        <v>10.600000000000001</v>
      </c>
      <c r="O306" s="204">
        <f t="shared" si="16"/>
        <v>254.4</v>
      </c>
      <c r="P306" s="151">
        <v>41470</v>
      </c>
      <c r="Q306" s="152">
        <v>0</v>
      </c>
      <c r="R306" s="153">
        <f t="shared" si="19"/>
        <v>254.4</v>
      </c>
      <c r="S306" s="148"/>
      <c r="T306" s="148"/>
      <c r="U306" s="154">
        <v>41481</v>
      </c>
      <c r="V306" s="155"/>
      <c r="AA306" s="92"/>
      <c r="AB306" s="132"/>
    </row>
    <row r="307" spans="1:28" ht="20.100000000000001" customHeight="1">
      <c r="A307" s="219">
        <f t="shared" si="18"/>
        <v>913109</v>
      </c>
      <c r="B307" s="149"/>
      <c r="C307" s="148"/>
      <c r="D307" s="148"/>
      <c r="E307" s="148"/>
      <c r="F307" s="148"/>
      <c r="G307" s="148"/>
      <c r="H307" s="148"/>
      <c r="I307" s="148"/>
      <c r="J307" s="148"/>
      <c r="K307" s="188" t="s">
        <v>47</v>
      </c>
      <c r="L307" s="148">
        <v>100</v>
      </c>
      <c r="M307" s="202">
        <f>IF(A307="","",IF(S307="",IF(A307="","",VLOOKUP(K307,calendar_price_2013,MATCH(L307,Sheet2!$C$1:$P$1,0)+1,0)),S307)*L307)</f>
        <v>53</v>
      </c>
      <c r="N307" s="203">
        <f t="shared" si="17"/>
        <v>10.600000000000001</v>
      </c>
      <c r="O307" s="204" t="str">
        <f t="shared" si="16"/>
        <v/>
      </c>
      <c r="P307" s="151"/>
      <c r="Q307" s="152"/>
      <c r="R307" s="153" t="str">
        <f t="shared" si="19"/>
        <v/>
      </c>
      <c r="S307" s="148"/>
      <c r="T307" s="148"/>
      <c r="U307" s="154"/>
      <c r="V307" s="155"/>
      <c r="AA307" s="92"/>
      <c r="AB307" s="132"/>
    </row>
    <row r="308" spans="1:28" ht="20.100000000000001" customHeight="1">
      <c r="A308" s="219">
        <f t="shared" si="18"/>
        <v>913109</v>
      </c>
      <c r="B308" s="149"/>
      <c r="C308" s="148"/>
      <c r="D308" s="148"/>
      <c r="E308" s="148"/>
      <c r="F308" s="148"/>
      <c r="G308" s="148"/>
      <c r="H308" s="148"/>
      <c r="I308" s="148"/>
      <c r="J308" s="148"/>
      <c r="K308" s="188" t="s">
        <v>161</v>
      </c>
      <c r="L308" s="148">
        <v>100</v>
      </c>
      <c r="M308" s="202">
        <f>IF(A308="","",IF(S308="",IF(A308="","",VLOOKUP(K308,calendar_price_2013,MATCH(L308,Sheet2!$C$1:$P$1,0)+1,0)),S308)*L308)</f>
        <v>53</v>
      </c>
      <c r="N308" s="203">
        <f t="shared" si="17"/>
        <v>10.600000000000001</v>
      </c>
      <c r="O308" s="204" t="str">
        <f t="shared" si="16"/>
        <v/>
      </c>
      <c r="P308" s="151"/>
      <c r="Q308" s="152"/>
      <c r="R308" s="153" t="str">
        <f t="shared" si="19"/>
        <v/>
      </c>
      <c r="S308" s="148"/>
      <c r="T308" s="148"/>
      <c r="U308" s="154"/>
      <c r="V308" s="155"/>
      <c r="AA308" s="92"/>
      <c r="AB308" s="132"/>
    </row>
    <row r="309" spans="1:28" ht="20.100000000000001" customHeight="1">
      <c r="A309" s="219">
        <f t="shared" si="18"/>
        <v>913109</v>
      </c>
      <c r="B309" s="149"/>
      <c r="C309" s="148"/>
      <c r="D309" s="148"/>
      <c r="E309" s="148"/>
      <c r="F309" s="148"/>
      <c r="G309" s="148"/>
      <c r="H309" s="148"/>
      <c r="I309" s="148"/>
      <c r="J309" s="148"/>
      <c r="K309" s="188" t="s">
        <v>165</v>
      </c>
      <c r="L309" s="148">
        <v>100</v>
      </c>
      <c r="M309" s="202">
        <f>IF(A309="","",IF(S309="",IF(A309="","",VLOOKUP(K309,calendar_price_2013,MATCH(L309,Sheet2!$C$1:$P$1,0)+1,0)),S309)*L309)</f>
        <v>53</v>
      </c>
      <c r="N309" s="203">
        <f t="shared" si="17"/>
        <v>10.600000000000001</v>
      </c>
      <c r="O309" s="204" t="str">
        <f t="shared" si="16"/>
        <v/>
      </c>
      <c r="P309" s="151"/>
      <c r="Q309" s="152"/>
      <c r="R309" s="153" t="str">
        <f t="shared" si="19"/>
        <v/>
      </c>
      <c r="S309" s="148"/>
      <c r="T309" s="148"/>
      <c r="U309" s="154"/>
      <c r="V309" s="155"/>
      <c r="AA309" s="92"/>
      <c r="AB309" s="132"/>
    </row>
    <row r="310" spans="1:28" ht="20.100000000000001" customHeight="1">
      <c r="A310" s="219">
        <f t="shared" si="18"/>
        <v>913110</v>
      </c>
      <c r="B310" s="189" t="s">
        <v>943</v>
      </c>
      <c r="C310" s="188" t="s">
        <v>944</v>
      </c>
      <c r="D310" s="188" t="s">
        <v>945</v>
      </c>
      <c r="E310" s="188" t="s">
        <v>946</v>
      </c>
      <c r="F310" s="148"/>
      <c r="G310" s="188" t="s">
        <v>276</v>
      </c>
      <c r="H310" s="188" t="s">
        <v>947</v>
      </c>
      <c r="I310" s="188" t="s">
        <v>948</v>
      </c>
      <c r="J310" s="188" t="s">
        <v>949</v>
      </c>
      <c r="K310" s="188" t="s">
        <v>47</v>
      </c>
      <c r="L310" s="148">
        <v>100</v>
      </c>
      <c r="M310" s="202">
        <f>IF(A310="","",IF(S310="",IF(A310="","",VLOOKUP(K310,calendar_price_2013,MATCH(L310,Sheet2!$C$1:$P$1,0)+1,0)),S310)*L310)</f>
        <v>49</v>
      </c>
      <c r="N310" s="203">
        <f t="shared" si="17"/>
        <v>9.8000000000000007</v>
      </c>
      <c r="O310" s="204">
        <f t="shared" si="16"/>
        <v>294</v>
      </c>
      <c r="P310" s="151">
        <v>41470</v>
      </c>
      <c r="Q310" s="152">
        <v>0</v>
      </c>
      <c r="R310" s="153">
        <f t="shared" si="19"/>
        <v>294</v>
      </c>
      <c r="S310" s="148">
        <v>0.49</v>
      </c>
      <c r="T310" s="148"/>
      <c r="U310" s="154"/>
      <c r="V310" s="155"/>
      <c r="Z310" s="130"/>
      <c r="AA310" s="92"/>
      <c r="AB310" s="132"/>
    </row>
    <row r="311" spans="1:28" ht="20.100000000000001" customHeight="1">
      <c r="A311" s="219">
        <f t="shared" si="18"/>
        <v>913110</v>
      </c>
      <c r="B311" s="149"/>
      <c r="C311" s="148"/>
      <c r="D311" s="148"/>
      <c r="E311" s="148"/>
      <c r="F311" s="148"/>
      <c r="G311" s="148"/>
      <c r="H311" s="148"/>
      <c r="I311" s="148"/>
      <c r="J311" s="148"/>
      <c r="K311" s="188" t="s">
        <v>159</v>
      </c>
      <c r="L311" s="148">
        <v>100</v>
      </c>
      <c r="M311" s="202">
        <f>IF(A311="","",IF(S311="",IF(A311="","",VLOOKUP(K311,calendar_price_2013,MATCH(L311,Sheet2!$C$1:$P$1,0)+1,0)),S311)*L311)</f>
        <v>49</v>
      </c>
      <c r="N311" s="203">
        <f t="shared" si="17"/>
        <v>9.8000000000000007</v>
      </c>
      <c r="O311" s="204" t="str">
        <f t="shared" si="16"/>
        <v/>
      </c>
      <c r="P311" s="151"/>
      <c r="Q311" s="152"/>
      <c r="R311" s="153" t="str">
        <f t="shared" si="19"/>
        <v/>
      </c>
      <c r="S311" s="148">
        <v>0.49</v>
      </c>
      <c r="T311" s="148"/>
      <c r="U311" s="154"/>
      <c r="V311" s="155"/>
      <c r="AA311" s="92"/>
      <c r="AB311" s="132"/>
    </row>
    <row r="312" spans="1:28" ht="20.100000000000001" customHeight="1">
      <c r="A312" s="219">
        <f t="shared" si="18"/>
        <v>913110</v>
      </c>
      <c r="B312" s="149"/>
      <c r="C312" s="148"/>
      <c r="D312" s="148"/>
      <c r="E312" s="148"/>
      <c r="F312" s="148"/>
      <c r="G312" s="148"/>
      <c r="H312" s="148"/>
      <c r="I312" s="148"/>
      <c r="J312" s="148"/>
      <c r="K312" s="188" t="s">
        <v>161</v>
      </c>
      <c r="L312" s="148">
        <v>100</v>
      </c>
      <c r="M312" s="202">
        <f>IF(A312="","",IF(S312="",IF(A312="","",VLOOKUP(K312,calendar_price_2013,MATCH(L312,Sheet2!$C$1:$P$1,0)+1,0)),S312)*L312)</f>
        <v>49</v>
      </c>
      <c r="N312" s="203">
        <f t="shared" si="17"/>
        <v>9.8000000000000007</v>
      </c>
      <c r="O312" s="204" t="str">
        <f t="shared" si="16"/>
        <v/>
      </c>
      <c r="P312" s="151"/>
      <c r="Q312" s="152"/>
      <c r="R312" s="153" t="str">
        <f t="shared" si="19"/>
        <v/>
      </c>
      <c r="S312" s="188">
        <v>0.49</v>
      </c>
      <c r="T312" s="148"/>
      <c r="U312" s="154"/>
      <c r="V312" s="155"/>
      <c r="AA312" s="92"/>
      <c r="AB312" s="132"/>
    </row>
    <row r="313" spans="1:28" ht="20.100000000000001" customHeight="1">
      <c r="A313" s="219">
        <f t="shared" si="18"/>
        <v>913110</v>
      </c>
      <c r="B313" s="149"/>
      <c r="C313" s="148"/>
      <c r="D313" s="148"/>
      <c r="E313" s="148"/>
      <c r="F313" s="148"/>
      <c r="G313" s="148"/>
      <c r="H313" s="148"/>
      <c r="I313" s="148"/>
      <c r="J313" s="148"/>
      <c r="K313" s="188" t="s">
        <v>165</v>
      </c>
      <c r="L313" s="148">
        <v>100</v>
      </c>
      <c r="M313" s="202">
        <f>IF(A313="","",IF(S313="",IF(A313="","",VLOOKUP(K313,calendar_price_2013,MATCH(L313,Sheet2!$C$1:$P$1,0)+1,0)),S313)*L313)</f>
        <v>49</v>
      </c>
      <c r="N313" s="203">
        <f t="shared" si="17"/>
        <v>9.8000000000000007</v>
      </c>
      <c r="O313" s="204" t="str">
        <f t="shared" si="16"/>
        <v/>
      </c>
      <c r="P313" s="151"/>
      <c r="Q313" s="152"/>
      <c r="R313" s="153" t="str">
        <f t="shared" si="19"/>
        <v/>
      </c>
      <c r="S313" s="188">
        <v>0.49</v>
      </c>
      <c r="T313" s="148"/>
      <c r="U313" s="154"/>
      <c r="V313" s="155"/>
      <c r="AA313" s="92"/>
      <c r="AB313" s="132"/>
    </row>
    <row r="314" spans="1:28" ht="20.100000000000001" customHeight="1">
      <c r="A314" s="219">
        <f t="shared" si="18"/>
        <v>913110</v>
      </c>
      <c r="B314" s="149"/>
      <c r="C314" s="148"/>
      <c r="D314" s="148"/>
      <c r="E314" s="148"/>
      <c r="F314" s="148"/>
      <c r="G314" s="148"/>
      <c r="H314" s="148"/>
      <c r="I314" s="148"/>
      <c r="J314" s="148"/>
      <c r="K314" s="188" t="s">
        <v>135</v>
      </c>
      <c r="L314" s="148">
        <v>100</v>
      </c>
      <c r="M314" s="202">
        <f>IF(A314="","",IF(S314="",IF(A314="","",VLOOKUP(K314,calendar_price_2013,MATCH(L314,Sheet2!$C$1:$P$1,0)+1,0)),S314)*L314)</f>
        <v>49</v>
      </c>
      <c r="N314" s="203">
        <f t="shared" si="17"/>
        <v>9.8000000000000007</v>
      </c>
      <c r="O314" s="204" t="str">
        <f t="shared" si="16"/>
        <v/>
      </c>
      <c r="P314" s="151"/>
      <c r="Q314" s="152"/>
      <c r="R314" s="153" t="str">
        <f t="shared" si="19"/>
        <v/>
      </c>
      <c r="S314" s="188">
        <v>0.49</v>
      </c>
      <c r="T314" s="148"/>
      <c r="U314" s="154"/>
      <c r="V314" s="155"/>
      <c r="AA314" s="92"/>
      <c r="AB314" s="132"/>
    </row>
    <row r="315" spans="1:28" ht="20.100000000000001" customHeight="1">
      <c r="A315" s="219">
        <f t="shared" si="18"/>
        <v>913111</v>
      </c>
      <c r="B315" s="189" t="s">
        <v>950</v>
      </c>
      <c r="C315" s="188" t="s">
        <v>263</v>
      </c>
      <c r="D315" s="188" t="s">
        <v>951</v>
      </c>
      <c r="E315" s="188" t="s">
        <v>267</v>
      </c>
      <c r="F315" s="148"/>
      <c r="G315" s="188" t="s">
        <v>268</v>
      </c>
      <c r="H315" s="188" t="s">
        <v>952</v>
      </c>
      <c r="I315" s="188" t="s">
        <v>953</v>
      </c>
      <c r="J315" s="188" t="s">
        <v>954</v>
      </c>
      <c r="K315" s="188" t="s">
        <v>114</v>
      </c>
      <c r="L315" s="148">
        <v>200</v>
      </c>
      <c r="M315" s="202">
        <f>IF(A315="","",IF(S315="",IF(A315="","",VLOOKUP(K315,calendar_price_2013,MATCH(L315,Sheet2!$C$1:$P$1,0)+1,0)),S315)*L315)</f>
        <v>106</v>
      </c>
      <c r="N315" s="203">
        <f t="shared" si="17"/>
        <v>21.200000000000003</v>
      </c>
      <c r="O315" s="204">
        <f t="shared" si="16"/>
        <v>127.2</v>
      </c>
      <c r="P315" s="151">
        <v>41470</v>
      </c>
      <c r="Q315" s="152">
        <v>127.2</v>
      </c>
      <c r="R315" s="153">
        <f t="shared" si="19"/>
        <v>0</v>
      </c>
      <c r="S315" s="148"/>
      <c r="T315" s="148"/>
      <c r="U315" s="154">
        <v>41475</v>
      </c>
      <c r="V315" s="155"/>
      <c r="AA315" s="92"/>
      <c r="AB315" s="132"/>
    </row>
    <row r="316" spans="1:28" ht="20.100000000000001" customHeight="1">
      <c r="A316" s="219">
        <f t="shared" si="18"/>
        <v>913112</v>
      </c>
      <c r="B316" s="189" t="s">
        <v>955</v>
      </c>
      <c r="C316" s="188" t="s">
        <v>862</v>
      </c>
      <c r="D316" s="188" t="s">
        <v>956</v>
      </c>
      <c r="E316" s="188" t="s">
        <v>957</v>
      </c>
      <c r="F316" s="148"/>
      <c r="G316" s="188" t="s">
        <v>958</v>
      </c>
      <c r="H316" s="188" t="s">
        <v>959</v>
      </c>
      <c r="I316" s="188" t="s">
        <v>960</v>
      </c>
      <c r="J316" s="188" t="s">
        <v>961</v>
      </c>
      <c r="K316" s="188" t="s">
        <v>169</v>
      </c>
      <c r="L316" s="148">
        <v>100</v>
      </c>
      <c r="M316" s="202">
        <f>IF(A316="","",IF(S316="",IF(A316="","",VLOOKUP(K316,calendar_price_2013,MATCH(L316,Sheet2!$C$1:$P$1,0)+1,0)),S316)*L316)</f>
        <v>49</v>
      </c>
      <c r="N316" s="203">
        <f t="shared" si="17"/>
        <v>9.8000000000000007</v>
      </c>
      <c r="O316" s="204">
        <f t="shared" si="16"/>
        <v>294</v>
      </c>
      <c r="P316" s="151">
        <v>41470</v>
      </c>
      <c r="Q316" s="152">
        <v>0</v>
      </c>
      <c r="R316" s="153">
        <f t="shared" si="19"/>
        <v>294</v>
      </c>
      <c r="S316" s="148">
        <v>0.49</v>
      </c>
      <c r="T316" s="148"/>
      <c r="U316" s="154"/>
      <c r="V316" s="155"/>
      <c r="AA316" s="92"/>
      <c r="AB316" s="132"/>
    </row>
    <row r="317" spans="1:28" ht="20.100000000000001" customHeight="1">
      <c r="A317" s="219">
        <f t="shared" si="18"/>
        <v>913112</v>
      </c>
      <c r="B317" s="149"/>
      <c r="C317" s="148"/>
      <c r="D317" s="148"/>
      <c r="E317" s="148"/>
      <c r="F317" s="148"/>
      <c r="G317" s="148"/>
      <c r="H317" s="148"/>
      <c r="I317" s="148"/>
      <c r="J317" s="148"/>
      <c r="K317" s="188" t="s">
        <v>165</v>
      </c>
      <c r="L317" s="148">
        <v>100</v>
      </c>
      <c r="M317" s="202">
        <f>IF(A317="","",IF(S317="",IF(A317="","",VLOOKUP(K317,calendar_price_2013,MATCH(L317,Sheet2!$C$1:$P$1,0)+1,0)),S317)*L317)</f>
        <v>49</v>
      </c>
      <c r="N317" s="203">
        <f t="shared" si="17"/>
        <v>9.8000000000000007</v>
      </c>
      <c r="O317" s="204" t="str">
        <f t="shared" si="16"/>
        <v/>
      </c>
      <c r="P317" s="151"/>
      <c r="Q317" s="152"/>
      <c r="R317" s="153" t="str">
        <f t="shared" si="19"/>
        <v/>
      </c>
      <c r="S317" s="188">
        <v>0.49</v>
      </c>
      <c r="T317" s="148"/>
      <c r="U317" s="154"/>
      <c r="V317" s="155"/>
      <c r="AA317" s="92"/>
      <c r="AB317" s="132"/>
    </row>
    <row r="318" spans="1:28" ht="20.100000000000001" customHeight="1">
      <c r="A318" s="219">
        <f t="shared" si="18"/>
        <v>913112</v>
      </c>
      <c r="B318" s="149"/>
      <c r="C318" s="148"/>
      <c r="D318" s="148"/>
      <c r="E318" s="148"/>
      <c r="F318" s="148"/>
      <c r="G318" s="148"/>
      <c r="H318" s="148"/>
      <c r="I318" s="148"/>
      <c r="J318" s="148"/>
      <c r="K318" s="188" t="s">
        <v>160</v>
      </c>
      <c r="L318" s="148">
        <v>100</v>
      </c>
      <c r="M318" s="202">
        <f>IF(A318="","",IF(S318="",IF(A318="","",VLOOKUP(K318,calendar_price_2013,MATCH(L318,Sheet2!$C$1:$P$1,0)+1,0)),S318)*L318)</f>
        <v>49</v>
      </c>
      <c r="N318" s="203">
        <f t="shared" si="17"/>
        <v>9.8000000000000007</v>
      </c>
      <c r="O318" s="204" t="str">
        <f t="shared" si="16"/>
        <v/>
      </c>
      <c r="P318" s="151"/>
      <c r="Q318" s="152"/>
      <c r="R318" s="153" t="str">
        <f t="shared" si="19"/>
        <v/>
      </c>
      <c r="S318" s="188">
        <v>0.49</v>
      </c>
      <c r="T318" s="148"/>
      <c r="U318" s="154"/>
      <c r="V318" s="155"/>
      <c r="AA318" s="92"/>
      <c r="AB318" s="132"/>
    </row>
    <row r="319" spans="1:28" ht="20.100000000000001" customHeight="1">
      <c r="A319" s="219">
        <f t="shared" si="18"/>
        <v>913112</v>
      </c>
      <c r="B319" s="149"/>
      <c r="C319" s="148"/>
      <c r="D319" s="148"/>
      <c r="E319" s="148"/>
      <c r="F319" s="148"/>
      <c r="G319" s="148"/>
      <c r="H319" s="148"/>
      <c r="I319" s="148"/>
      <c r="J319" s="148"/>
      <c r="K319" s="188" t="s">
        <v>162</v>
      </c>
      <c r="L319" s="148">
        <v>100</v>
      </c>
      <c r="M319" s="202">
        <f>IF(A319="","",IF(S319="",IF(A319="","",VLOOKUP(K319,calendar_price_2013,MATCH(L319,Sheet2!$C$1:$P$1,0)+1,0)),S319)*L319)</f>
        <v>49</v>
      </c>
      <c r="N319" s="203">
        <f t="shared" si="17"/>
        <v>9.8000000000000007</v>
      </c>
      <c r="O319" s="204" t="str">
        <f t="shared" si="16"/>
        <v/>
      </c>
      <c r="P319" s="151"/>
      <c r="Q319" s="152"/>
      <c r="R319" s="153" t="str">
        <f t="shared" si="19"/>
        <v/>
      </c>
      <c r="S319" s="188">
        <v>0.49</v>
      </c>
      <c r="T319" s="148"/>
      <c r="U319" s="154"/>
      <c r="V319" s="155"/>
      <c r="AA319" s="92"/>
      <c r="AB319" s="132"/>
    </row>
    <row r="320" spans="1:28" ht="20.100000000000001" customHeight="1">
      <c r="A320" s="219">
        <f t="shared" si="18"/>
        <v>913112</v>
      </c>
      <c r="B320" s="149"/>
      <c r="C320" s="148"/>
      <c r="D320" s="148"/>
      <c r="E320" s="148"/>
      <c r="F320" s="148"/>
      <c r="G320" s="148"/>
      <c r="H320" s="148"/>
      <c r="I320" s="148"/>
      <c r="J320" s="148"/>
      <c r="K320" s="188" t="s">
        <v>163</v>
      </c>
      <c r="L320" s="148">
        <v>100</v>
      </c>
      <c r="M320" s="202">
        <f>IF(A320="","",IF(S320="",IF(A320="","",VLOOKUP(K320,calendar_price_2013,MATCH(L320,Sheet2!$C$1:$P$1,0)+1,0)),S320)*L320)</f>
        <v>49</v>
      </c>
      <c r="N320" s="203">
        <f t="shared" si="17"/>
        <v>9.8000000000000007</v>
      </c>
      <c r="O320" s="204" t="str">
        <f t="shared" si="16"/>
        <v/>
      </c>
      <c r="P320" s="151"/>
      <c r="Q320" s="152"/>
      <c r="R320" s="153" t="str">
        <f t="shared" si="19"/>
        <v/>
      </c>
      <c r="S320" s="188">
        <v>0.49</v>
      </c>
      <c r="T320" s="148"/>
      <c r="U320" s="154"/>
      <c r="V320" s="155"/>
      <c r="AA320" s="92"/>
      <c r="AB320" s="132"/>
    </row>
    <row r="321" spans="1:28" ht="20.100000000000001" customHeight="1">
      <c r="A321" s="219">
        <f t="shared" si="18"/>
        <v>913113</v>
      </c>
      <c r="B321" s="189" t="s">
        <v>962</v>
      </c>
      <c r="C321" s="188" t="s">
        <v>963</v>
      </c>
      <c r="D321" s="188" t="s">
        <v>964</v>
      </c>
      <c r="E321" s="188" t="s">
        <v>965</v>
      </c>
      <c r="F321" s="148"/>
      <c r="G321" s="188" t="s">
        <v>619</v>
      </c>
      <c r="H321" s="188" t="s">
        <v>966</v>
      </c>
      <c r="I321" s="188" t="s">
        <v>967</v>
      </c>
      <c r="J321" s="188" t="s">
        <v>968</v>
      </c>
      <c r="K321" s="188" t="s">
        <v>48</v>
      </c>
      <c r="L321" s="148">
        <v>200</v>
      </c>
      <c r="M321" s="202">
        <f>IF(A321="","",IF(S321="",IF(A321="","",VLOOKUP(K321,calendar_price_2013,MATCH(L321,Sheet2!$C$1:$P$1,0)+1,0)),S321)*L321)</f>
        <v>82</v>
      </c>
      <c r="N321" s="203">
        <f t="shared" si="17"/>
        <v>16.400000000000002</v>
      </c>
      <c r="O321" s="204">
        <f t="shared" si="16"/>
        <v>139.4</v>
      </c>
      <c r="P321" s="151">
        <v>41471</v>
      </c>
      <c r="Q321" s="152">
        <v>98.4</v>
      </c>
      <c r="R321" s="153">
        <f t="shared" si="19"/>
        <v>41</v>
      </c>
      <c r="S321" s="148">
        <v>0.41</v>
      </c>
      <c r="T321" s="148"/>
      <c r="U321" s="154"/>
      <c r="V321" s="155"/>
      <c r="AA321" s="92"/>
      <c r="AB321" s="132"/>
    </row>
    <row r="322" spans="1:28" ht="20.100000000000001" customHeight="1">
      <c r="A322" s="219">
        <f t="shared" si="18"/>
        <v>913113</v>
      </c>
      <c r="B322" s="149"/>
      <c r="C322" s="148"/>
      <c r="D322" s="148"/>
      <c r="E322" s="148"/>
      <c r="F322" s="148"/>
      <c r="G322" s="148"/>
      <c r="H322" s="148"/>
      <c r="I322" s="148"/>
      <c r="J322" s="148"/>
      <c r="K322" s="188" t="s">
        <v>45</v>
      </c>
      <c r="L322" s="148">
        <v>100</v>
      </c>
      <c r="M322" s="202">
        <f>IF(A322="","",IF(S322="",IF(A322="","",VLOOKUP(K322,calendar_price_2013,MATCH(L322,Sheet2!$C$1:$P$1,0)+1,0)),S322)*L322)</f>
        <v>41</v>
      </c>
      <c r="N322" s="203">
        <f t="shared" si="17"/>
        <v>0</v>
      </c>
      <c r="O322" s="204" t="str">
        <f t="shared" ref="O322:O334" si="20">IF(H322="","",SUMIF(A322:A10662,A322,M322:N10662)+SUMIF(A322:A10662,A322,N322:N10662))</f>
        <v/>
      </c>
      <c r="P322" s="151"/>
      <c r="Q322" s="152"/>
      <c r="R322" s="153" t="str">
        <f t="shared" si="19"/>
        <v/>
      </c>
      <c r="S322" s="148">
        <v>0.41</v>
      </c>
      <c r="T322" s="148">
        <v>1</v>
      </c>
      <c r="U322" s="154"/>
      <c r="V322" s="155"/>
      <c r="AA322" s="92"/>
      <c r="AB322" s="132"/>
    </row>
    <row r="323" spans="1:28" ht="20.100000000000001" customHeight="1">
      <c r="A323" s="219">
        <f t="shared" si="18"/>
        <v>913114</v>
      </c>
      <c r="B323" s="189" t="s">
        <v>969</v>
      </c>
      <c r="C323" s="188" t="s">
        <v>970</v>
      </c>
      <c r="D323" s="188" t="s">
        <v>964</v>
      </c>
      <c r="E323" s="188" t="s">
        <v>965</v>
      </c>
      <c r="F323" s="148"/>
      <c r="G323" s="188" t="s">
        <v>619</v>
      </c>
      <c r="H323" s="188" t="s">
        <v>966</v>
      </c>
      <c r="I323" s="188" t="s">
        <v>971</v>
      </c>
      <c r="J323" s="188" t="s">
        <v>968</v>
      </c>
      <c r="K323" s="188" t="s">
        <v>48</v>
      </c>
      <c r="L323" s="148">
        <v>200</v>
      </c>
      <c r="M323" s="202">
        <f>IF(A323="","",IF(S323="",IF(A323="","",VLOOKUP(K323,calendar_price_2013,MATCH(L323,Sheet2!$C$1:$P$1,0)+1,0)),S323)*L323)</f>
        <v>82</v>
      </c>
      <c r="N323" s="203">
        <f t="shared" ref="N323:N384" si="21">IF(A323="","",IF(T323=1,0,M323*0.2))</f>
        <v>16.400000000000002</v>
      </c>
      <c r="O323" s="204">
        <f t="shared" si="20"/>
        <v>221.4</v>
      </c>
      <c r="P323" s="151">
        <v>41471</v>
      </c>
      <c r="Q323" s="152">
        <v>98.4</v>
      </c>
      <c r="R323" s="153">
        <f t="shared" si="19"/>
        <v>123</v>
      </c>
      <c r="S323" s="148">
        <v>0.41</v>
      </c>
      <c r="T323" s="148"/>
      <c r="U323" s="154"/>
      <c r="V323" s="155"/>
      <c r="AA323" s="92"/>
      <c r="AB323" s="132"/>
    </row>
    <row r="324" spans="1:28" ht="20.100000000000001" customHeight="1">
      <c r="A324" s="219">
        <f t="shared" ref="A324:A385" si="22">IF(K324="","",IF(B324="",A323,A323+1))</f>
        <v>913114</v>
      </c>
      <c r="B324" s="149"/>
      <c r="C324" s="148"/>
      <c r="D324" s="148"/>
      <c r="E324" s="148"/>
      <c r="F324" s="148"/>
      <c r="G324" s="148"/>
      <c r="H324" s="148"/>
      <c r="I324" s="148"/>
      <c r="J324" s="148"/>
      <c r="K324" s="188" t="s">
        <v>45</v>
      </c>
      <c r="L324" s="148">
        <v>300</v>
      </c>
      <c r="M324" s="202">
        <f>IF(A324="","",IF(S324="",IF(A324="","",VLOOKUP(K324,calendar_price_2013,MATCH(L324,Sheet2!$C$1:$P$1,0)+1,0)),S324)*L324)</f>
        <v>122.99999999999999</v>
      </c>
      <c r="N324" s="203">
        <f t="shared" si="21"/>
        <v>0</v>
      </c>
      <c r="O324" s="204" t="str">
        <f t="shared" si="20"/>
        <v/>
      </c>
      <c r="P324" s="151"/>
      <c r="Q324" s="152"/>
      <c r="R324" s="153" t="str">
        <f t="shared" si="19"/>
        <v/>
      </c>
      <c r="S324" s="148">
        <v>0.41</v>
      </c>
      <c r="T324" s="148">
        <v>1</v>
      </c>
      <c r="U324" s="154"/>
      <c r="V324" s="155"/>
      <c r="AA324" s="92"/>
      <c r="AB324" s="132"/>
    </row>
    <row r="325" spans="1:28" ht="20.100000000000001" customHeight="1">
      <c r="A325" s="226">
        <f t="shared" si="22"/>
        <v>913115</v>
      </c>
      <c r="B325" s="189" t="s">
        <v>972</v>
      </c>
      <c r="C325" s="188" t="s">
        <v>616</v>
      </c>
      <c r="D325" s="188" t="s">
        <v>973</v>
      </c>
      <c r="E325" s="188" t="s">
        <v>18</v>
      </c>
      <c r="F325" s="148"/>
      <c r="G325" s="188" t="s">
        <v>974</v>
      </c>
      <c r="H325" s="188" t="s">
        <v>975</v>
      </c>
      <c r="I325" s="188" t="s">
        <v>976</v>
      </c>
      <c r="J325" s="148"/>
      <c r="K325" s="188" t="s">
        <v>167</v>
      </c>
      <c r="L325" s="148">
        <v>0</v>
      </c>
      <c r="M325" s="202">
        <f>IF(A325="","",IF(S325="",IF(A325="","",VLOOKUP(K325,calendar_price_2013,MATCH(L325,Sheet2!$C$1:$P$1,0)+1,0)),S325)*L325)</f>
        <v>0</v>
      </c>
      <c r="N325" s="203">
        <f t="shared" si="21"/>
        <v>0</v>
      </c>
      <c r="O325" s="204">
        <f t="shared" si="20"/>
        <v>0</v>
      </c>
      <c r="P325" s="151">
        <v>41472</v>
      </c>
      <c r="Q325" s="152">
        <v>0</v>
      </c>
      <c r="R325" s="153">
        <f t="shared" si="19"/>
        <v>0</v>
      </c>
      <c r="S325" s="148">
        <v>0.43</v>
      </c>
      <c r="T325" s="148"/>
      <c r="U325" s="154"/>
      <c r="V325" s="155"/>
      <c r="AA325" s="92"/>
      <c r="AB325" s="132"/>
    </row>
    <row r="326" spans="1:28" ht="20.100000000000001" customHeight="1">
      <c r="A326" s="226">
        <f t="shared" si="22"/>
        <v>913115</v>
      </c>
      <c r="B326" s="149"/>
      <c r="C326" s="148"/>
      <c r="D326" s="148"/>
      <c r="E326" s="148"/>
      <c r="F326" s="148"/>
      <c r="G326" s="148"/>
      <c r="H326" s="148"/>
      <c r="I326" s="148"/>
      <c r="J326" s="148"/>
      <c r="K326" s="188" t="s">
        <v>135</v>
      </c>
      <c r="L326" s="148">
        <v>0</v>
      </c>
      <c r="M326" s="202">
        <f>IF(A326="","",IF(S326="",IF(A326="","",VLOOKUP(K326,calendar_price_2013,MATCH(L326,Sheet2!$C$1:$P$1,0)+1,0)),S326)*L326)</f>
        <v>0</v>
      </c>
      <c r="N326" s="203">
        <f t="shared" si="21"/>
        <v>0</v>
      </c>
      <c r="O326" s="204" t="str">
        <f t="shared" si="20"/>
        <v/>
      </c>
      <c r="P326" s="151"/>
      <c r="Q326" s="152"/>
      <c r="R326" s="153" t="str">
        <f t="shared" si="19"/>
        <v/>
      </c>
      <c r="S326" s="148">
        <v>0.43</v>
      </c>
      <c r="T326" s="148"/>
      <c r="U326" s="154"/>
      <c r="V326" s="155"/>
      <c r="AA326" s="92"/>
      <c r="AB326" s="132"/>
    </row>
    <row r="327" spans="1:28" ht="20.100000000000001" customHeight="1">
      <c r="A327" s="219">
        <f t="shared" si="22"/>
        <v>913116</v>
      </c>
      <c r="B327" s="189" t="s">
        <v>977</v>
      </c>
      <c r="C327" s="188" t="s">
        <v>616</v>
      </c>
      <c r="D327" s="188" t="s">
        <v>978</v>
      </c>
      <c r="E327" s="188" t="s">
        <v>18</v>
      </c>
      <c r="F327" s="148"/>
      <c r="G327" s="188" t="s">
        <v>974</v>
      </c>
      <c r="H327" s="188" t="s">
        <v>979</v>
      </c>
      <c r="I327" s="188" t="s">
        <v>980</v>
      </c>
      <c r="J327" s="148"/>
      <c r="K327" s="188" t="s">
        <v>45</v>
      </c>
      <c r="L327" s="148">
        <v>100</v>
      </c>
      <c r="M327" s="202">
        <f>IF(A327="","",IF(S327="",IF(A327="","",VLOOKUP(K327,calendar_price_2013,MATCH(L327,Sheet2!$C$1:$P$1,0)+1,0)),S327)*L327)</f>
        <v>43</v>
      </c>
      <c r="N327" s="203">
        <f t="shared" si="21"/>
        <v>8.6</v>
      </c>
      <c r="O327" s="204">
        <f t="shared" si="20"/>
        <v>412.8</v>
      </c>
      <c r="P327" s="151">
        <v>41472</v>
      </c>
      <c r="Q327" s="152">
        <v>0</v>
      </c>
      <c r="R327" s="153">
        <f t="shared" si="19"/>
        <v>412.8</v>
      </c>
      <c r="S327" s="188">
        <v>0.43</v>
      </c>
      <c r="T327" s="148"/>
      <c r="U327" s="154"/>
      <c r="V327" s="155"/>
      <c r="AA327" s="92"/>
      <c r="AB327" s="132"/>
    </row>
    <row r="328" spans="1:28" ht="20.100000000000001" customHeight="1">
      <c r="A328" s="219">
        <f t="shared" si="22"/>
        <v>913116</v>
      </c>
      <c r="B328" s="156"/>
      <c r="C328" s="148"/>
      <c r="D328" s="148"/>
      <c r="E328" s="148"/>
      <c r="F328" s="148"/>
      <c r="G328" s="148"/>
      <c r="H328" s="148"/>
      <c r="I328" s="148"/>
      <c r="J328" s="148"/>
      <c r="K328" s="188" t="s">
        <v>48</v>
      </c>
      <c r="L328" s="188">
        <v>100</v>
      </c>
      <c r="M328" s="202">
        <f>IF(A328="","",IF(S328="",IF(A328="","",VLOOKUP(K328,calendar_price_2013,MATCH(L328,Sheet2!$C$1:$P$1,0)+1,0)),S328)*L328)</f>
        <v>43</v>
      </c>
      <c r="N328" s="203">
        <f t="shared" si="21"/>
        <v>8.6</v>
      </c>
      <c r="O328" s="204" t="str">
        <f t="shared" si="20"/>
        <v/>
      </c>
      <c r="P328" s="151"/>
      <c r="Q328" s="152"/>
      <c r="R328" s="153" t="str">
        <f t="shared" si="19"/>
        <v/>
      </c>
      <c r="S328" s="188">
        <v>0.43</v>
      </c>
      <c r="T328" s="148"/>
      <c r="U328" s="154"/>
      <c r="V328" s="155"/>
      <c r="AA328" s="92"/>
      <c r="AB328" s="132"/>
    </row>
    <row r="329" spans="1:28" ht="20.100000000000001" customHeight="1">
      <c r="A329" s="219">
        <f t="shared" si="22"/>
        <v>913116</v>
      </c>
      <c r="B329" s="156"/>
      <c r="C329" s="148"/>
      <c r="D329" s="148"/>
      <c r="E329" s="148"/>
      <c r="F329" s="148"/>
      <c r="G329" s="148"/>
      <c r="H329" s="148"/>
      <c r="I329" s="148"/>
      <c r="J329" s="148"/>
      <c r="K329" s="188" t="s">
        <v>157</v>
      </c>
      <c r="L329" s="188">
        <v>100</v>
      </c>
      <c r="M329" s="202">
        <f>IF(A329="","",IF(S329="",IF(A329="","",VLOOKUP(K329,calendar_price_2013,MATCH(L329,Sheet2!$C$1:$P$1,0)+1,0)),S329)*L329)</f>
        <v>43</v>
      </c>
      <c r="N329" s="203">
        <f t="shared" si="21"/>
        <v>8.6</v>
      </c>
      <c r="O329" s="204" t="str">
        <f t="shared" si="20"/>
        <v/>
      </c>
      <c r="P329" s="151"/>
      <c r="Q329" s="152"/>
      <c r="R329" s="153" t="str">
        <f t="shared" si="19"/>
        <v/>
      </c>
      <c r="S329" s="188">
        <v>0.43</v>
      </c>
      <c r="T329" s="148"/>
      <c r="U329" s="154"/>
      <c r="V329" s="155"/>
      <c r="AA329" s="92"/>
      <c r="AB329" s="132"/>
    </row>
    <row r="330" spans="1:28" ht="20.100000000000001" customHeight="1">
      <c r="A330" s="219">
        <f t="shared" si="22"/>
        <v>913116</v>
      </c>
      <c r="B330" s="149"/>
      <c r="C330" s="148"/>
      <c r="D330" s="148"/>
      <c r="E330" s="148"/>
      <c r="F330" s="148"/>
      <c r="G330" s="148"/>
      <c r="H330" s="148"/>
      <c r="I330" s="148"/>
      <c r="J330" s="148"/>
      <c r="K330" s="188" t="s">
        <v>153</v>
      </c>
      <c r="L330" s="188">
        <v>100</v>
      </c>
      <c r="M330" s="202">
        <f>IF(A330="","",IF(S330="",IF(A330="","",VLOOKUP(K330,calendar_price_2013,MATCH(L330,Sheet2!$C$1:$P$1,0)+1,0)),S330)*L330)</f>
        <v>43</v>
      </c>
      <c r="N330" s="203">
        <f t="shared" si="21"/>
        <v>8.6</v>
      </c>
      <c r="O330" s="204" t="str">
        <f t="shared" si="20"/>
        <v/>
      </c>
      <c r="P330" s="151"/>
      <c r="Q330" s="152"/>
      <c r="R330" s="153" t="str">
        <f t="shared" ref="R330:R391" si="23">IF(Q330="","",O330-Q330)</f>
        <v/>
      </c>
      <c r="S330" s="188">
        <v>0.43</v>
      </c>
      <c r="T330" s="148"/>
      <c r="U330" s="154"/>
      <c r="V330" s="155"/>
      <c r="AA330" s="92"/>
      <c r="AB330" s="132"/>
    </row>
    <row r="331" spans="1:28" ht="20.100000000000001" customHeight="1">
      <c r="A331" s="219">
        <f t="shared" si="22"/>
        <v>913116</v>
      </c>
      <c r="B331" s="149"/>
      <c r="C331" s="148"/>
      <c r="D331" s="148"/>
      <c r="E331" s="148"/>
      <c r="F331" s="148"/>
      <c r="G331" s="148"/>
      <c r="H331" s="148"/>
      <c r="I331" s="148"/>
      <c r="J331" s="148"/>
      <c r="K331" s="188" t="s">
        <v>159</v>
      </c>
      <c r="L331" s="148">
        <v>100</v>
      </c>
      <c r="M331" s="202">
        <f>IF(A331="","",IF(S331="",IF(A331="","",VLOOKUP(K331,calendar_price_2013,MATCH(L331,Sheet2!$C$1:$P$1,0)+1,0)),S331)*L331)</f>
        <v>43</v>
      </c>
      <c r="N331" s="203">
        <f t="shared" si="21"/>
        <v>8.6</v>
      </c>
      <c r="O331" s="204" t="str">
        <f t="shared" si="20"/>
        <v/>
      </c>
      <c r="P331" s="151"/>
      <c r="Q331" s="152"/>
      <c r="R331" s="153" t="str">
        <f t="shared" si="23"/>
        <v/>
      </c>
      <c r="S331" s="188">
        <v>0.43</v>
      </c>
      <c r="T331" s="148"/>
      <c r="U331" s="154"/>
      <c r="V331" s="155"/>
      <c r="AA331" s="92"/>
      <c r="AB331" s="132"/>
    </row>
    <row r="332" spans="1:28" ht="20.100000000000001" customHeight="1">
      <c r="A332" s="219">
        <f t="shared" si="22"/>
        <v>913116</v>
      </c>
      <c r="B332" s="149"/>
      <c r="C332" s="148"/>
      <c r="D332" s="148"/>
      <c r="E332" s="148"/>
      <c r="F332" s="148"/>
      <c r="G332" s="148"/>
      <c r="H332" s="148"/>
      <c r="I332" s="148"/>
      <c r="J332" s="148"/>
      <c r="K332" s="188" t="s">
        <v>114</v>
      </c>
      <c r="L332" s="148">
        <v>100</v>
      </c>
      <c r="M332" s="202">
        <f>IF(A332="","",IF(S332="",IF(A332="","",VLOOKUP(K332,calendar_price_2013,MATCH(L332,Sheet2!$C$1:$P$1,0)+1,0)),S332)*L332)</f>
        <v>43</v>
      </c>
      <c r="N332" s="203">
        <f t="shared" si="21"/>
        <v>8.6</v>
      </c>
      <c r="O332" s="204" t="str">
        <f t="shared" si="20"/>
        <v/>
      </c>
      <c r="P332" s="151"/>
      <c r="Q332" s="152"/>
      <c r="R332" s="153" t="str">
        <f t="shared" si="23"/>
        <v/>
      </c>
      <c r="S332" s="188">
        <v>0.43</v>
      </c>
      <c r="T332" s="148"/>
      <c r="U332" s="154"/>
      <c r="V332" s="155"/>
      <c r="AA332" s="92"/>
      <c r="AB332" s="132"/>
    </row>
    <row r="333" spans="1:28" ht="20.100000000000001" customHeight="1">
      <c r="A333" s="219">
        <f t="shared" si="22"/>
        <v>913116</v>
      </c>
      <c r="B333" s="149"/>
      <c r="C333" s="148"/>
      <c r="D333" s="148"/>
      <c r="E333" s="148"/>
      <c r="F333" s="148"/>
      <c r="G333" s="148"/>
      <c r="H333" s="148"/>
      <c r="I333" s="148"/>
      <c r="J333" s="148"/>
      <c r="K333" s="188" t="s">
        <v>161</v>
      </c>
      <c r="L333" s="148">
        <v>100</v>
      </c>
      <c r="M333" s="202">
        <f>IF(A333="","",IF(S333="",IF(A333="","",VLOOKUP(K333,calendar_price_2013,MATCH(L333,Sheet2!$C$1:$P$1,0)+1,0)),S333)*L333)</f>
        <v>43</v>
      </c>
      <c r="N333" s="203">
        <f t="shared" si="21"/>
        <v>8.6</v>
      </c>
      <c r="O333" s="204" t="str">
        <f t="shared" si="20"/>
        <v/>
      </c>
      <c r="P333" s="151"/>
      <c r="Q333" s="152"/>
      <c r="R333" s="153" t="str">
        <f t="shared" si="23"/>
        <v/>
      </c>
      <c r="S333" s="188">
        <v>0.43</v>
      </c>
      <c r="T333" s="148"/>
      <c r="U333" s="154"/>
      <c r="V333" s="155"/>
      <c r="AA333" s="92"/>
      <c r="AB333" s="132"/>
    </row>
    <row r="334" spans="1:28" ht="20.100000000000001" customHeight="1">
      <c r="A334" s="219">
        <f t="shared" si="22"/>
        <v>913116</v>
      </c>
      <c r="B334" s="149"/>
      <c r="C334" s="148"/>
      <c r="D334" s="148"/>
      <c r="E334" s="148"/>
      <c r="F334" s="148"/>
      <c r="G334" s="148"/>
      <c r="H334" s="148"/>
      <c r="I334" s="148"/>
      <c r="J334" s="148"/>
      <c r="K334" s="188" t="s">
        <v>167</v>
      </c>
      <c r="L334" s="148">
        <v>100</v>
      </c>
      <c r="M334" s="202">
        <f>IF(A334="","",IF(S334="",IF(A334="","",VLOOKUP(K334,calendar_price_2013,MATCH(L334,Sheet2!$C$1:$P$1,0)+1,0)),S334)*L334)</f>
        <v>43</v>
      </c>
      <c r="N334" s="203">
        <f t="shared" si="21"/>
        <v>8.6</v>
      </c>
      <c r="O334" s="204" t="str">
        <f t="shared" si="20"/>
        <v/>
      </c>
      <c r="P334" s="151"/>
      <c r="Q334" s="152"/>
      <c r="R334" s="153" t="str">
        <f t="shared" si="23"/>
        <v/>
      </c>
      <c r="S334" s="188">
        <v>0.43</v>
      </c>
      <c r="T334" s="148"/>
      <c r="U334" s="154"/>
      <c r="V334" s="155"/>
      <c r="AA334" s="92"/>
      <c r="AB334" s="132"/>
    </row>
    <row r="335" spans="1:28" ht="20.100000000000001" customHeight="1">
      <c r="A335" s="219">
        <f t="shared" si="22"/>
        <v>913117</v>
      </c>
      <c r="B335" s="189" t="s">
        <v>699</v>
      </c>
      <c r="C335" s="188" t="s">
        <v>421</v>
      </c>
      <c r="D335" s="188" t="s">
        <v>981</v>
      </c>
      <c r="E335" s="188" t="s">
        <v>982</v>
      </c>
      <c r="F335" s="148"/>
      <c r="G335" s="188" t="s">
        <v>199</v>
      </c>
      <c r="H335" s="188" t="s">
        <v>983</v>
      </c>
      <c r="I335" s="188" t="s">
        <v>984</v>
      </c>
      <c r="J335" s="148"/>
      <c r="K335" s="188" t="s">
        <v>48</v>
      </c>
      <c r="L335" s="148">
        <v>200</v>
      </c>
      <c r="M335" s="202">
        <f>IF(A335="","",IF(S335="",IF(A335="","",VLOOKUP(K335,calendar_price_2013,MATCH(L335,Sheet2!$C$1:$P$1,0)+1,0)),S335)*L335)</f>
        <v>106</v>
      </c>
      <c r="N335" s="203">
        <f t="shared" si="21"/>
        <v>21.200000000000003</v>
      </c>
      <c r="O335" s="204">
        <f t="shared" ref="O335:O384" si="24">IF(H335="","",SUMIF(A335:A10677,A335,M335:N10677)+SUMIF(A335:A10677,A335,N335:N10677))</f>
        <v>180.2</v>
      </c>
      <c r="P335" s="151">
        <v>41472</v>
      </c>
      <c r="Q335" s="152">
        <v>0</v>
      </c>
      <c r="R335" s="153">
        <f t="shared" si="23"/>
        <v>180.2</v>
      </c>
      <c r="S335" s="148"/>
      <c r="T335" s="148"/>
      <c r="U335" s="154"/>
      <c r="V335" s="155"/>
      <c r="AA335" s="92"/>
      <c r="AB335" s="132"/>
    </row>
    <row r="336" spans="1:28" ht="20.100000000000001" customHeight="1">
      <c r="A336" s="219">
        <f t="shared" si="22"/>
        <v>913117</v>
      </c>
      <c r="B336" s="149"/>
      <c r="C336" s="148"/>
      <c r="D336" s="148"/>
      <c r="E336" s="148"/>
      <c r="F336" s="148"/>
      <c r="G336" s="148"/>
      <c r="H336" s="148"/>
      <c r="I336" s="148"/>
      <c r="J336" s="148"/>
      <c r="K336" s="188" t="s">
        <v>47</v>
      </c>
      <c r="L336" s="148">
        <v>100</v>
      </c>
      <c r="M336" s="202">
        <f>IF(A336="","",IF(S336="",IF(A336="","",VLOOKUP(K336,calendar_price_2013,MATCH(L336,Sheet2!$C$1:$P$1,0)+1,0)),S336)*L336)</f>
        <v>53</v>
      </c>
      <c r="N336" s="203">
        <f t="shared" si="21"/>
        <v>0</v>
      </c>
      <c r="O336" s="204" t="str">
        <f t="shared" si="24"/>
        <v/>
      </c>
      <c r="P336" s="151"/>
      <c r="Q336" s="152"/>
      <c r="R336" s="153" t="str">
        <f t="shared" si="23"/>
        <v/>
      </c>
      <c r="S336" s="148"/>
      <c r="T336" s="148">
        <v>1</v>
      </c>
      <c r="U336" s="154"/>
      <c r="V336" s="155"/>
      <c r="AA336" s="92"/>
      <c r="AB336" s="132"/>
    </row>
    <row r="337" spans="1:28" ht="20.100000000000001" customHeight="1">
      <c r="A337" s="219">
        <f t="shared" si="22"/>
        <v>913118</v>
      </c>
      <c r="B337" s="189" t="s">
        <v>985</v>
      </c>
      <c r="C337" s="188" t="s">
        <v>986</v>
      </c>
      <c r="D337" s="188" t="s">
        <v>987</v>
      </c>
      <c r="E337" s="188" t="s">
        <v>988</v>
      </c>
      <c r="F337" s="148"/>
      <c r="G337" s="188" t="s">
        <v>545</v>
      </c>
      <c r="H337" s="188" t="s">
        <v>989</v>
      </c>
      <c r="I337" s="188" t="s">
        <v>990</v>
      </c>
      <c r="J337" s="188" t="s">
        <v>991</v>
      </c>
      <c r="K337" s="188" t="s">
        <v>831</v>
      </c>
      <c r="L337" s="148">
        <v>200</v>
      </c>
      <c r="M337" s="202">
        <f>IF(A337="","",IF(S337="",IF(A337="","",VLOOKUP(K337,calendar_price_2013,MATCH(L337,Sheet2!$C$1:$P$1,0)+1,0)),S337)*L337)</f>
        <v>186</v>
      </c>
      <c r="N337" s="203">
        <f t="shared" si="21"/>
        <v>37.200000000000003</v>
      </c>
      <c r="O337" s="204">
        <f t="shared" si="24"/>
        <v>669.2</v>
      </c>
      <c r="P337" s="151">
        <v>41473</v>
      </c>
      <c r="Q337" s="152">
        <v>0</v>
      </c>
      <c r="R337" s="153">
        <f t="shared" si="23"/>
        <v>669.2</v>
      </c>
      <c r="S337" s="148">
        <v>0.93</v>
      </c>
      <c r="T337" s="148"/>
      <c r="U337" s="154"/>
      <c r="V337" s="155"/>
      <c r="AA337" s="92"/>
      <c r="AB337" s="132"/>
    </row>
    <row r="338" spans="1:28" ht="20.100000000000001" customHeight="1">
      <c r="A338" s="219">
        <f t="shared" si="22"/>
        <v>913118</v>
      </c>
      <c r="B338" s="149"/>
      <c r="C338" s="148"/>
      <c r="D338" s="148"/>
      <c r="E338" s="148"/>
      <c r="F338" s="148"/>
      <c r="G338" s="148"/>
      <c r="H338" s="148"/>
      <c r="I338" s="148"/>
      <c r="J338" s="148"/>
      <c r="K338" s="188" t="s">
        <v>832</v>
      </c>
      <c r="L338" s="148">
        <v>200</v>
      </c>
      <c r="M338" s="202">
        <f>IF(A338="","",IF(S338="",IF(A338="","",VLOOKUP(K338,calendar_price_2013,MATCH(L338,Sheet2!$C$1:$P$1,0)+1,0)),S338)*L338)</f>
        <v>186</v>
      </c>
      <c r="N338" s="203">
        <f t="shared" si="21"/>
        <v>0</v>
      </c>
      <c r="O338" s="204" t="str">
        <f t="shared" si="24"/>
        <v/>
      </c>
      <c r="P338" s="151"/>
      <c r="Q338" s="152"/>
      <c r="R338" s="153" t="str">
        <f t="shared" si="23"/>
        <v/>
      </c>
      <c r="S338" s="148">
        <v>0.93</v>
      </c>
      <c r="T338" s="148">
        <v>1</v>
      </c>
      <c r="U338" s="154"/>
      <c r="V338" s="155"/>
      <c r="AA338" s="92"/>
      <c r="AB338" s="132"/>
    </row>
    <row r="339" spans="1:28" ht="20.100000000000001" customHeight="1">
      <c r="A339" s="219">
        <f t="shared" si="22"/>
        <v>913118</v>
      </c>
      <c r="B339" s="149"/>
      <c r="C339" s="148"/>
      <c r="D339" s="148"/>
      <c r="E339" s="148"/>
      <c r="F339" s="148"/>
      <c r="G339" s="148"/>
      <c r="H339" s="148"/>
      <c r="I339" s="148"/>
      <c r="J339" s="148"/>
      <c r="K339" s="188" t="s">
        <v>31</v>
      </c>
      <c r="L339" s="148">
        <v>200</v>
      </c>
      <c r="M339" s="202">
        <f>IF(A339="","",IF(S339="",IF(A339="","",VLOOKUP(K339,calendar_price_2013,MATCH(L339,Sheet2!$C$1:$P$1,0)+1,0)),S339)*L339)</f>
        <v>130</v>
      </c>
      <c r="N339" s="203">
        <f t="shared" si="21"/>
        <v>0</v>
      </c>
      <c r="O339" s="204" t="str">
        <f t="shared" si="24"/>
        <v/>
      </c>
      <c r="P339" s="151"/>
      <c r="Q339" s="152"/>
      <c r="R339" s="153" t="str">
        <f t="shared" si="23"/>
        <v/>
      </c>
      <c r="S339" s="148"/>
      <c r="T339" s="148">
        <v>1</v>
      </c>
      <c r="U339" s="154"/>
      <c r="V339" s="155"/>
      <c r="AA339" s="92"/>
      <c r="AB339" s="132"/>
    </row>
    <row r="340" spans="1:28" ht="20.100000000000001" customHeight="1">
      <c r="A340" s="219">
        <f t="shared" si="22"/>
        <v>913118</v>
      </c>
      <c r="B340" s="149"/>
      <c r="C340" s="148"/>
      <c r="D340" s="148"/>
      <c r="E340" s="148"/>
      <c r="F340" s="148"/>
      <c r="G340" s="148"/>
      <c r="H340" s="148"/>
      <c r="I340" s="148"/>
      <c r="J340" s="148"/>
      <c r="K340" s="188" t="s">
        <v>37</v>
      </c>
      <c r="L340" s="148">
        <v>200</v>
      </c>
      <c r="M340" s="202">
        <f>IF(A340="","",IF(S340="",IF(A340="","",VLOOKUP(K340,calendar_price_2013,MATCH(L340,Sheet2!$C$1:$P$1,0)+1,0)),S340)*L340)</f>
        <v>130</v>
      </c>
      <c r="N340" s="203">
        <f t="shared" si="21"/>
        <v>0</v>
      </c>
      <c r="O340" s="204" t="str">
        <f t="shared" si="24"/>
        <v/>
      </c>
      <c r="P340" s="151"/>
      <c r="Q340" s="152"/>
      <c r="R340" s="153" t="str">
        <f t="shared" si="23"/>
        <v/>
      </c>
      <c r="S340" s="148"/>
      <c r="T340" s="148">
        <v>1</v>
      </c>
      <c r="U340" s="154"/>
      <c r="V340" s="155"/>
      <c r="AA340" s="92"/>
      <c r="AB340" s="132"/>
    </row>
    <row r="341" spans="1:28" ht="20.100000000000001" customHeight="1">
      <c r="A341" s="219">
        <f t="shared" si="22"/>
        <v>913119</v>
      </c>
      <c r="B341" s="189" t="s">
        <v>1005</v>
      </c>
      <c r="C341" s="188" t="s">
        <v>18</v>
      </c>
      <c r="D341" s="188" t="s">
        <v>1006</v>
      </c>
      <c r="E341" s="188" t="s">
        <v>1007</v>
      </c>
      <c r="F341" s="148"/>
      <c r="G341" s="188" t="s">
        <v>1008</v>
      </c>
      <c r="H341" s="188" t="s">
        <v>1009</v>
      </c>
      <c r="I341" s="188" t="s">
        <v>1010</v>
      </c>
      <c r="J341" s="188" t="s">
        <v>1011</v>
      </c>
      <c r="K341" s="188" t="s">
        <v>1012</v>
      </c>
      <c r="L341" s="148">
        <v>100</v>
      </c>
      <c r="M341" s="202">
        <f>IF(A341="","",IF(S341="",IF(A341="","",VLOOKUP(K341,calendar_price_2013,MATCH(L341,Sheet2!$C$1:$P$1,0)+1,0)),S341)*L341)</f>
        <v>215</v>
      </c>
      <c r="N341" s="203">
        <f t="shared" si="21"/>
        <v>43</v>
      </c>
      <c r="O341" s="204">
        <f t="shared" si="24"/>
        <v>816</v>
      </c>
      <c r="P341" s="151">
        <v>41473</v>
      </c>
      <c r="Q341" s="152">
        <v>0</v>
      </c>
      <c r="R341" s="153">
        <f>IF(Q341="","",O341-Q341)-40</f>
        <v>776</v>
      </c>
      <c r="S341" s="148">
        <v>2.15</v>
      </c>
      <c r="T341" s="148"/>
      <c r="U341" s="154" t="s">
        <v>1018</v>
      </c>
      <c r="V341" s="155"/>
      <c r="AA341" s="92"/>
      <c r="AB341" s="132"/>
    </row>
    <row r="342" spans="1:28" ht="20.100000000000001" customHeight="1">
      <c r="A342" s="219">
        <f t="shared" si="22"/>
        <v>913119</v>
      </c>
      <c r="B342" s="149"/>
      <c r="C342" s="148"/>
      <c r="D342" s="148"/>
      <c r="E342" s="148"/>
      <c r="F342" s="148"/>
      <c r="G342" s="148"/>
      <c r="H342" s="148"/>
      <c r="I342" s="148"/>
      <c r="J342" s="148"/>
      <c r="K342" s="188" t="s">
        <v>1013</v>
      </c>
      <c r="L342" s="148">
        <v>100</v>
      </c>
      <c r="M342" s="202">
        <f>IF(A342="","",IF(S342="",IF(A342="","",VLOOKUP(K342,calendar_price_2013,MATCH(L342,Sheet2!$C$1:$P$1,0)+1,0)),S342)*L342)</f>
        <v>93</v>
      </c>
      <c r="N342" s="203">
        <f t="shared" si="21"/>
        <v>18.600000000000001</v>
      </c>
      <c r="O342" s="204" t="str">
        <f t="shared" si="24"/>
        <v/>
      </c>
      <c r="P342" s="151"/>
      <c r="Q342" s="152"/>
      <c r="R342" s="153" t="str">
        <f t="shared" si="23"/>
        <v/>
      </c>
      <c r="S342" s="148">
        <v>0.93</v>
      </c>
      <c r="T342" s="148"/>
      <c r="U342" s="154"/>
      <c r="V342" s="155"/>
      <c r="AA342" s="92"/>
      <c r="AB342" s="132"/>
    </row>
    <row r="343" spans="1:28" ht="20.100000000000001" customHeight="1">
      <c r="A343" s="219">
        <f t="shared" si="22"/>
        <v>913119</v>
      </c>
      <c r="B343" s="149"/>
      <c r="C343" s="148"/>
      <c r="D343" s="148"/>
      <c r="E343" s="148"/>
      <c r="F343" s="148"/>
      <c r="G343" s="148"/>
      <c r="H343" s="148"/>
      <c r="I343" s="148"/>
      <c r="J343" s="148"/>
      <c r="K343" s="188" t="s">
        <v>831</v>
      </c>
      <c r="L343" s="148">
        <v>200</v>
      </c>
      <c r="M343" s="202">
        <f>IF(A343="","",IF(S343="",IF(A343="","",VLOOKUP(K343,calendar_price_2013,MATCH(L343,Sheet2!$C$1:$P$1,0)+1,0)),S343)*L343)</f>
        <v>186</v>
      </c>
      <c r="N343" s="203">
        <f t="shared" si="21"/>
        <v>37.200000000000003</v>
      </c>
      <c r="O343" s="204" t="str">
        <f t="shared" si="24"/>
        <v/>
      </c>
      <c r="P343" s="151"/>
      <c r="Q343" s="152"/>
      <c r="R343" s="153" t="str">
        <f t="shared" si="23"/>
        <v/>
      </c>
      <c r="S343" s="148">
        <v>0.93</v>
      </c>
      <c r="T343" s="148"/>
      <c r="U343" s="154"/>
      <c r="V343" s="155"/>
      <c r="AA343" s="92"/>
      <c r="AB343" s="132"/>
    </row>
    <row r="344" spans="1:28" ht="20.100000000000001" customHeight="1">
      <c r="A344" s="219">
        <f t="shared" si="22"/>
        <v>913119</v>
      </c>
      <c r="B344" s="149"/>
      <c r="C344" s="148"/>
      <c r="D344" s="148"/>
      <c r="E344" s="148"/>
      <c r="F344" s="148"/>
      <c r="G344" s="148"/>
      <c r="H344" s="148"/>
      <c r="I344" s="148"/>
      <c r="J344" s="148"/>
      <c r="K344" s="188" t="s">
        <v>832</v>
      </c>
      <c r="L344" s="148">
        <v>200</v>
      </c>
      <c r="M344" s="202">
        <f>IF(A344="","",IF(S344="",IF(A344="","",VLOOKUP(K344,calendar_price_2013,MATCH(L344,Sheet2!$C$1:$P$1,0)+1,0)),S344)*L344)</f>
        <v>186</v>
      </c>
      <c r="N344" s="203">
        <f t="shared" si="21"/>
        <v>37.200000000000003</v>
      </c>
      <c r="O344" s="204" t="str">
        <f t="shared" si="24"/>
        <v/>
      </c>
      <c r="P344" s="151"/>
      <c r="Q344" s="152"/>
      <c r="R344" s="153" t="str">
        <f t="shared" si="23"/>
        <v/>
      </c>
      <c r="S344" s="148">
        <v>0.93</v>
      </c>
      <c r="T344" s="148"/>
      <c r="U344" s="154"/>
      <c r="V344" s="155"/>
      <c r="AA344" s="92"/>
      <c r="AB344" s="132"/>
    </row>
    <row r="345" spans="1:28" ht="20.100000000000001" customHeight="1">
      <c r="A345" s="219">
        <f t="shared" si="22"/>
        <v>913120</v>
      </c>
      <c r="B345" s="189" t="s">
        <v>1014</v>
      </c>
      <c r="C345" s="188" t="s">
        <v>18</v>
      </c>
      <c r="D345" s="188" t="s">
        <v>1015</v>
      </c>
      <c r="E345" s="188" t="s">
        <v>18</v>
      </c>
      <c r="F345" s="148"/>
      <c r="G345" s="188" t="s">
        <v>1008</v>
      </c>
      <c r="H345" s="188" t="s">
        <v>1016</v>
      </c>
      <c r="I345" s="188" t="s">
        <v>1017</v>
      </c>
      <c r="J345" s="188" t="s">
        <v>1011</v>
      </c>
      <c r="K345" s="188" t="s">
        <v>164</v>
      </c>
      <c r="L345" s="148">
        <v>100</v>
      </c>
      <c r="M345" s="202">
        <f>IF(A345="","",IF(S345="",IF(A345="","",VLOOKUP(K345,calendar_price_2013,MATCH(L345,Sheet2!$C$1:$P$1,0)+1,0)),S345)*L345)</f>
        <v>53</v>
      </c>
      <c r="N345" s="203">
        <f t="shared" si="21"/>
        <v>10.600000000000001</v>
      </c>
      <c r="O345" s="204">
        <f t="shared" si="24"/>
        <v>127.2</v>
      </c>
      <c r="P345" s="151">
        <v>41473</v>
      </c>
      <c r="Q345" s="152">
        <v>0</v>
      </c>
      <c r="R345" s="153">
        <f t="shared" si="23"/>
        <v>127.2</v>
      </c>
      <c r="S345" s="148"/>
      <c r="T345" s="148"/>
      <c r="U345" s="154"/>
      <c r="V345" s="155"/>
      <c r="AA345" s="92"/>
      <c r="AB345" s="132"/>
    </row>
    <row r="346" spans="1:28" ht="20.100000000000001" customHeight="1">
      <c r="A346" s="219">
        <f t="shared" si="22"/>
        <v>913120</v>
      </c>
      <c r="B346" s="149"/>
      <c r="C346" s="148"/>
      <c r="D346" s="148"/>
      <c r="E346" s="148"/>
      <c r="F346" s="148"/>
      <c r="G346" s="148"/>
      <c r="H346" s="148"/>
      <c r="I346" s="148"/>
      <c r="J346" s="148"/>
      <c r="K346" s="188" t="s">
        <v>169</v>
      </c>
      <c r="L346" s="148">
        <v>100</v>
      </c>
      <c r="M346" s="202">
        <f>IF(A346="","",IF(S346="",IF(A346="","",VLOOKUP(K346,calendar_price_2013,MATCH(L346,Sheet2!$C$1:$P$1,0)+1,0)),S346)*L346)</f>
        <v>53</v>
      </c>
      <c r="N346" s="203">
        <f t="shared" si="21"/>
        <v>10.600000000000001</v>
      </c>
      <c r="O346" s="204" t="str">
        <f t="shared" si="24"/>
        <v/>
      </c>
      <c r="P346" s="151"/>
      <c r="Q346" s="152"/>
      <c r="R346" s="153" t="str">
        <f t="shared" si="23"/>
        <v/>
      </c>
      <c r="S346" s="148"/>
      <c r="T346" s="148"/>
      <c r="U346" s="154"/>
      <c r="V346" s="155"/>
      <c r="AA346" s="92"/>
      <c r="AB346" s="132"/>
    </row>
    <row r="347" spans="1:28" ht="20.100000000000001" customHeight="1">
      <c r="A347" s="219">
        <f t="shared" si="22"/>
        <v>913121</v>
      </c>
      <c r="B347" s="189" t="s">
        <v>1019</v>
      </c>
      <c r="C347" s="188" t="s">
        <v>1020</v>
      </c>
      <c r="D347" s="148" t="s">
        <v>1021</v>
      </c>
      <c r="E347" s="148" t="s">
        <v>1022</v>
      </c>
      <c r="F347" s="148"/>
      <c r="G347" s="188" t="s">
        <v>1023</v>
      </c>
      <c r="H347" s="188" t="s">
        <v>1024</v>
      </c>
      <c r="I347" s="188" t="s">
        <v>1025</v>
      </c>
      <c r="J347" s="148"/>
      <c r="K347" s="188" t="s">
        <v>1026</v>
      </c>
      <c r="L347" s="148">
        <v>550</v>
      </c>
      <c r="M347" s="202">
        <f>IF(A347="","",IF(S347="",IF(A347="","",VLOOKUP(K347,calendar_price_2013,MATCH(L347,Sheet2!$C$1:$P$1,0)+1,0)),S347)*L347)</f>
        <v>687.5</v>
      </c>
      <c r="N347" s="203">
        <f t="shared" si="21"/>
        <v>137.5</v>
      </c>
      <c r="O347" s="204">
        <f t="shared" si="24"/>
        <v>825</v>
      </c>
      <c r="P347" s="151">
        <v>41473</v>
      </c>
      <c r="Q347" s="152">
        <v>0</v>
      </c>
      <c r="R347" s="153">
        <f t="shared" si="23"/>
        <v>825</v>
      </c>
      <c r="S347" s="148">
        <v>1.25</v>
      </c>
      <c r="T347" s="148"/>
      <c r="U347" s="154"/>
      <c r="V347" s="155"/>
      <c r="AA347" s="92"/>
      <c r="AB347" s="132"/>
    </row>
    <row r="348" spans="1:28" ht="20.100000000000001" customHeight="1">
      <c r="A348" s="219">
        <f t="shared" si="22"/>
        <v>913122</v>
      </c>
      <c r="B348" s="189" t="s">
        <v>1027</v>
      </c>
      <c r="C348" s="188" t="s">
        <v>1020</v>
      </c>
      <c r="D348" s="188" t="s">
        <v>1028</v>
      </c>
      <c r="E348" s="188" t="s">
        <v>1029</v>
      </c>
      <c r="F348" s="148"/>
      <c r="G348" s="188" t="s">
        <v>1030</v>
      </c>
      <c r="H348" s="188" t="s">
        <v>1031</v>
      </c>
      <c r="I348" s="188" t="s">
        <v>1032</v>
      </c>
      <c r="J348" s="148"/>
      <c r="K348" s="188" t="s">
        <v>1026</v>
      </c>
      <c r="L348" s="148">
        <v>250</v>
      </c>
      <c r="M348" s="202">
        <f>IF(A348="","",IF(S348="",IF(A348="","",VLOOKUP(K348,calendar_price_2013,MATCH(L348,Sheet2!$C$1:$P$1,0)+1,0)),S348)*L348)</f>
        <v>312.5</v>
      </c>
      <c r="N348" s="203">
        <f t="shared" si="21"/>
        <v>62.5</v>
      </c>
      <c r="O348" s="204">
        <f t="shared" si="24"/>
        <v>609</v>
      </c>
      <c r="P348" s="151">
        <v>41473</v>
      </c>
      <c r="Q348" s="152">
        <v>0</v>
      </c>
      <c r="R348" s="153">
        <f t="shared" si="23"/>
        <v>609</v>
      </c>
      <c r="S348" s="148">
        <v>1.25</v>
      </c>
      <c r="T348" s="148"/>
      <c r="U348" s="154"/>
      <c r="V348" s="155"/>
      <c r="AA348" s="92"/>
      <c r="AB348" s="132"/>
    </row>
    <row r="349" spans="1:28" ht="20.100000000000001" customHeight="1">
      <c r="A349" s="219">
        <f t="shared" si="22"/>
        <v>913122</v>
      </c>
      <c r="B349" s="149"/>
      <c r="C349" s="148"/>
      <c r="D349" s="148"/>
      <c r="E349" s="148"/>
      <c r="F349" s="148"/>
      <c r="G349" s="148"/>
      <c r="H349" s="148"/>
      <c r="I349" s="148"/>
      <c r="J349" s="148"/>
      <c r="K349" s="188" t="s">
        <v>37</v>
      </c>
      <c r="L349" s="148">
        <v>300</v>
      </c>
      <c r="M349" s="202">
        <f>IF(A349="","",IF(S349="",IF(A349="","",VLOOKUP(K349,calendar_price_2013,MATCH(L349,Sheet2!$C$1:$P$1,0)+1,0)),S349)*L349)</f>
        <v>195</v>
      </c>
      <c r="N349" s="203">
        <f t="shared" si="21"/>
        <v>39</v>
      </c>
      <c r="O349" s="204" t="str">
        <f t="shared" si="24"/>
        <v/>
      </c>
      <c r="P349" s="151"/>
      <c r="Q349" s="152"/>
      <c r="R349" s="153" t="str">
        <f t="shared" si="23"/>
        <v/>
      </c>
      <c r="S349" s="148"/>
      <c r="T349" s="148"/>
      <c r="U349" s="154"/>
      <c r="V349" s="155"/>
      <c r="AA349" s="92"/>
      <c r="AB349" s="132"/>
    </row>
    <row r="350" spans="1:28" ht="20.100000000000001" customHeight="1">
      <c r="A350" s="219">
        <f t="shared" si="22"/>
        <v>913123</v>
      </c>
      <c r="B350" s="189" t="s">
        <v>1033</v>
      </c>
      <c r="C350" s="188" t="s">
        <v>1020</v>
      </c>
      <c r="D350" s="188" t="s">
        <v>1034</v>
      </c>
      <c r="E350" s="188" t="s">
        <v>1035</v>
      </c>
      <c r="F350" s="148"/>
      <c r="G350" s="188" t="s">
        <v>1036</v>
      </c>
      <c r="H350" s="188" t="s">
        <v>1037</v>
      </c>
      <c r="I350" s="188" t="s">
        <v>1038</v>
      </c>
      <c r="J350" s="148"/>
      <c r="K350" s="188" t="s">
        <v>1026</v>
      </c>
      <c r="L350" s="148">
        <v>450</v>
      </c>
      <c r="M350" s="202">
        <f>IF(A350="","",IF(S350="",IF(A350="","",VLOOKUP(K350,calendar_price_2013,MATCH(L350,Sheet2!$C$1:$P$1,0)+1,0)),S350)*L350)</f>
        <v>562.5</v>
      </c>
      <c r="N350" s="203">
        <f t="shared" si="21"/>
        <v>112.5</v>
      </c>
      <c r="O350" s="204">
        <f t="shared" si="24"/>
        <v>675</v>
      </c>
      <c r="P350" s="151">
        <v>41473</v>
      </c>
      <c r="Q350" s="152">
        <v>0</v>
      </c>
      <c r="R350" s="153">
        <f t="shared" si="23"/>
        <v>675</v>
      </c>
      <c r="S350" s="148">
        <v>1.25</v>
      </c>
      <c r="T350" s="148"/>
      <c r="U350" s="154"/>
      <c r="V350" s="155"/>
      <c r="AA350" s="92"/>
      <c r="AB350" s="132"/>
    </row>
    <row r="351" spans="1:28" ht="20.100000000000001" customHeight="1">
      <c r="A351" s="219">
        <f t="shared" si="22"/>
        <v>913124</v>
      </c>
      <c r="B351" s="189" t="s">
        <v>1039</v>
      </c>
      <c r="C351" s="188" t="s">
        <v>1020</v>
      </c>
      <c r="D351" s="188" t="s">
        <v>1040</v>
      </c>
      <c r="E351" s="188" t="s">
        <v>1041</v>
      </c>
      <c r="F351" s="148"/>
      <c r="G351" s="188" t="s">
        <v>191</v>
      </c>
      <c r="H351" s="188" t="s">
        <v>1042</v>
      </c>
      <c r="I351" s="188" t="s">
        <v>1043</v>
      </c>
      <c r="J351" s="148"/>
      <c r="K351" s="188" t="s">
        <v>1026</v>
      </c>
      <c r="L351" s="148">
        <v>350</v>
      </c>
      <c r="M351" s="202">
        <f>IF(A351="","",IF(S351="",IF(A351="","",VLOOKUP(K351,calendar_price_2013,MATCH(L351,Sheet2!$C$1:$P$1,0)+1,0)),S351)*L351)</f>
        <v>437.5</v>
      </c>
      <c r="N351" s="203">
        <f t="shared" si="21"/>
        <v>87.5</v>
      </c>
      <c r="O351" s="204">
        <f t="shared" si="24"/>
        <v>525</v>
      </c>
      <c r="P351" s="151">
        <v>41473</v>
      </c>
      <c r="Q351" s="152">
        <v>0</v>
      </c>
      <c r="R351" s="153">
        <f t="shared" si="23"/>
        <v>525</v>
      </c>
      <c r="S351" s="148">
        <v>1.25</v>
      </c>
      <c r="T351" s="148"/>
      <c r="U351" s="154"/>
      <c r="V351" s="155"/>
      <c r="AA351" s="92"/>
      <c r="AB351" s="132"/>
    </row>
    <row r="352" spans="1:28" ht="20.100000000000001" customHeight="1">
      <c r="A352" s="219">
        <f t="shared" si="22"/>
        <v>913125</v>
      </c>
      <c r="B352" s="189" t="s">
        <v>1045</v>
      </c>
      <c r="C352" s="188" t="s">
        <v>18</v>
      </c>
      <c r="D352" s="188" t="s">
        <v>1046</v>
      </c>
      <c r="E352" s="188" t="s">
        <v>18</v>
      </c>
      <c r="F352" s="188" t="s">
        <v>18</v>
      </c>
      <c r="G352" s="188" t="s">
        <v>1047</v>
      </c>
      <c r="H352" s="188" t="s">
        <v>1048</v>
      </c>
      <c r="I352" s="188" t="s">
        <v>1049</v>
      </c>
      <c r="J352" s="188" t="s">
        <v>18</v>
      </c>
      <c r="K352" s="188" t="s">
        <v>111</v>
      </c>
      <c r="L352" s="148">
        <v>200</v>
      </c>
      <c r="M352" s="202">
        <f>IF(A352="","",IF(S352="",IF(A352="","",VLOOKUP(K352,calendar_price_2013,MATCH(L352,Sheet2!$C$1:$P$1,0)+1,0)),S352)*L352)</f>
        <v>96</v>
      </c>
      <c r="N352" s="203">
        <f t="shared" si="21"/>
        <v>19.200000000000003</v>
      </c>
      <c r="O352" s="204">
        <f t="shared" si="24"/>
        <v>288</v>
      </c>
      <c r="P352" s="151">
        <v>41476</v>
      </c>
      <c r="Q352" s="152">
        <v>0</v>
      </c>
      <c r="R352" s="153">
        <f t="shared" si="23"/>
        <v>288</v>
      </c>
      <c r="S352" s="148">
        <v>0.48</v>
      </c>
      <c r="T352" s="148"/>
      <c r="U352" s="154"/>
      <c r="V352" s="155"/>
      <c r="AA352" s="92"/>
      <c r="AB352" s="132"/>
    </row>
    <row r="353" spans="1:28" ht="20.100000000000001" customHeight="1">
      <c r="A353" s="219">
        <f t="shared" si="22"/>
        <v>913125</v>
      </c>
      <c r="B353" s="149"/>
      <c r="C353" s="148"/>
      <c r="D353" s="148"/>
      <c r="E353" s="148"/>
      <c r="F353" s="148"/>
      <c r="G353" s="148"/>
      <c r="H353" s="148"/>
      <c r="I353" s="148"/>
      <c r="J353" s="148"/>
      <c r="K353" s="188" t="s">
        <v>133</v>
      </c>
      <c r="L353" s="148">
        <v>100</v>
      </c>
      <c r="M353" s="202">
        <f>IF(A353="","",IF(S353="",IF(A353="","",VLOOKUP(K353,calendar_price_2013,MATCH(L353,Sheet2!$C$1:$P$1,0)+1,0)),S353)*L353)</f>
        <v>48</v>
      </c>
      <c r="N353" s="203">
        <f t="shared" si="21"/>
        <v>9.6000000000000014</v>
      </c>
      <c r="O353" s="204" t="str">
        <f t="shared" si="24"/>
        <v/>
      </c>
      <c r="P353" s="151"/>
      <c r="Q353" s="152"/>
      <c r="R353" s="153" t="str">
        <f t="shared" si="23"/>
        <v/>
      </c>
      <c r="S353" s="148">
        <v>0.48</v>
      </c>
      <c r="T353" s="148"/>
      <c r="U353" s="154"/>
      <c r="V353" s="155"/>
      <c r="AA353" s="92"/>
      <c r="AB353" s="132"/>
    </row>
    <row r="354" spans="1:28" ht="20.100000000000001" customHeight="1">
      <c r="A354" s="219">
        <f t="shared" si="22"/>
        <v>913125</v>
      </c>
      <c r="B354" s="149"/>
      <c r="C354" s="148"/>
      <c r="D354" s="148"/>
      <c r="E354" s="148"/>
      <c r="F354" s="148"/>
      <c r="G354" s="148"/>
      <c r="H354" s="148"/>
      <c r="I354" s="148"/>
      <c r="J354" s="148"/>
      <c r="K354" s="188" t="s">
        <v>91</v>
      </c>
      <c r="L354" s="148">
        <v>200</v>
      </c>
      <c r="M354" s="202">
        <f>IF(A354="","",IF(S354="",IF(A354="","",VLOOKUP(K354,calendar_price_2013,MATCH(L354,Sheet2!$C$1:$P$1,0)+1,0)),S354)*L354)</f>
        <v>96</v>
      </c>
      <c r="N354" s="203">
        <f t="shared" si="21"/>
        <v>19.200000000000003</v>
      </c>
      <c r="O354" s="204" t="str">
        <f t="shared" si="24"/>
        <v/>
      </c>
      <c r="P354" s="151"/>
      <c r="Q354" s="152"/>
      <c r="R354" s="153" t="str">
        <f t="shared" si="23"/>
        <v/>
      </c>
      <c r="S354" s="148">
        <v>0.48</v>
      </c>
      <c r="T354" s="148"/>
      <c r="U354" s="154"/>
      <c r="V354" s="155"/>
      <c r="AA354" s="92"/>
      <c r="AB354" s="132"/>
    </row>
    <row r="355" spans="1:28" ht="20.100000000000001" customHeight="1">
      <c r="A355" s="219">
        <f t="shared" si="22"/>
        <v>913126</v>
      </c>
      <c r="B355" s="189" t="s">
        <v>1050</v>
      </c>
      <c r="C355" s="188" t="s">
        <v>18</v>
      </c>
      <c r="D355" s="188" t="s">
        <v>1051</v>
      </c>
      <c r="E355" s="188" t="s">
        <v>1052</v>
      </c>
      <c r="F355" s="188" t="s">
        <v>1053</v>
      </c>
      <c r="G355" s="188" t="s">
        <v>1054</v>
      </c>
      <c r="H355" s="188" t="s">
        <v>1055</v>
      </c>
      <c r="I355" s="188" t="s">
        <v>1056</v>
      </c>
      <c r="J355" s="188" t="s">
        <v>18</v>
      </c>
      <c r="K355" s="188" t="s">
        <v>48</v>
      </c>
      <c r="L355" s="148">
        <v>100</v>
      </c>
      <c r="M355" s="202">
        <f>IF(A355="","",IF(S355="",IF(A355="","",VLOOKUP(K355,calendar_price_2013,MATCH(L355,Sheet2!$C$1:$P$1,0)+1,0)),S355)*L355)</f>
        <v>53</v>
      </c>
      <c r="N355" s="203">
        <f t="shared" si="21"/>
        <v>10.600000000000001</v>
      </c>
      <c r="O355" s="204">
        <f t="shared" si="24"/>
        <v>190.8</v>
      </c>
      <c r="P355" s="151">
        <v>41476</v>
      </c>
      <c r="Q355" s="152">
        <v>0</v>
      </c>
      <c r="R355" s="153">
        <f t="shared" si="23"/>
        <v>190.8</v>
      </c>
      <c r="S355" s="148"/>
      <c r="T355" s="148"/>
      <c r="U355" s="154"/>
      <c r="V355" s="155"/>
      <c r="AA355" s="92"/>
      <c r="AB355" s="132"/>
    </row>
    <row r="356" spans="1:28" ht="20.100000000000001" customHeight="1">
      <c r="A356" s="219">
        <f t="shared" si="22"/>
        <v>913126</v>
      </c>
      <c r="B356" s="149"/>
      <c r="C356" s="148"/>
      <c r="D356" s="148"/>
      <c r="E356" s="148"/>
      <c r="F356" s="148"/>
      <c r="G356" s="148"/>
      <c r="H356" s="148"/>
      <c r="I356" s="148"/>
      <c r="J356" s="148"/>
      <c r="K356" s="188" t="s">
        <v>111</v>
      </c>
      <c r="L356" s="148">
        <v>100</v>
      </c>
      <c r="M356" s="202">
        <f>IF(A356="","",IF(S356="",IF(A356="","",VLOOKUP(K356,calendar_price_2013,MATCH(L356,Sheet2!$C$1:$P$1,0)+1,0)),S356)*L356)</f>
        <v>53</v>
      </c>
      <c r="N356" s="203">
        <f t="shared" si="21"/>
        <v>10.600000000000001</v>
      </c>
      <c r="O356" s="204" t="str">
        <f t="shared" si="24"/>
        <v/>
      </c>
      <c r="P356" s="151"/>
      <c r="Q356" s="152"/>
      <c r="R356" s="153" t="str">
        <f t="shared" si="23"/>
        <v/>
      </c>
      <c r="S356" s="148"/>
      <c r="T356" s="148"/>
      <c r="U356" s="154"/>
      <c r="V356" s="155"/>
      <c r="AA356" s="92"/>
      <c r="AB356" s="132"/>
    </row>
    <row r="357" spans="1:28" ht="20.100000000000001" customHeight="1">
      <c r="A357" s="219">
        <f t="shared" si="22"/>
        <v>913126</v>
      </c>
      <c r="B357" s="149"/>
      <c r="C357" s="148"/>
      <c r="D357" s="148"/>
      <c r="E357" s="148"/>
      <c r="F357" s="148"/>
      <c r="G357" s="148"/>
      <c r="H357" s="148"/>
      <c r="I357" s="148"/>
      <c r="J357" s="148"/>
      <c r="K357" s="188" t="s">
        <v>47</v>
      </c>
      <c r="L357" s="148">
        <v>100</v>
      </c>
      <c r="M357" s="202">
        <f>IF(A357="","",IF(S357="",IF(A357="","",VLOOKUP(K357,calendar_price_2013,MATCH(L357,Sheet2!$C$1:$P$1,0)+1,0)),S357)*L357)</f>
        <v>53</v>
      </c>
      <c r="N357" s="203">
        <f t="shared" si="21"/>
        <v>10.600000000000001</v>
      </c>
      <c r="O357" s="204" t="str">
        <f t="shared" si="24"/>
        <v/>
      </c>
      <c r="P357" s="151"/>
      <c r="Q357" s="152"/>
      <c r="R357" s="153" t="str">
        <f t="shared" si="23"/>
        <v/>
      </c>
      <c r="S357" s="148"/>
      <c r="T357" s="148"/>
      <c r="U357" s="154"/>
      <c r="V357" s="155"/>
      <c r="AA357" s="92"/>
      <c r="AB357" s="132"/>
    </row>
    <row r="358" spans="1:28" ht="20.100000000000001" customHeight="1">
      <c r="A358" s="219">
        <f t="shared" si="22"/>
        <v>913127</v>
      </c>
      <c r="B358" s="189" t="s">
        <v>1058</v>
      </c>
      <c r="C358" s="188" t="s">
        <v>18</v>
      </c>
      <c r="D358" s="188" t="s">
        <v>1059</v>
      </c>
      <c r="E358" s="188" t="s">
        <v>18</v>
      </c>
      <c r="F358" s="188" t="s">
        <v>18</v>
      </c>
      <c r="G358" s="188" t="s">
        <v>1060</v>
      </c>
      <c r="H358" s="188" t="s">
        <v>1061</v>
      </c>
      <c r="I358" s="188" t="s">
        <v>1062</v>
      </c>
      <c r="J358" s="188" t="s">
        <v>1063</v>
      </c>
      <c r="K358" s="188" t="s">
        <v>111</v>
      </c>
      <c r="L358" s="148">
        <v>400</v>
      </c>
      <c r="M358" s="202">
        <f>IF(A358="","",IF(S358="",IF(A358="","",VLOOKUP(K358,calendar_price_2013,MATCH(L358,Sheet2!$C$1:$P$1,0)+1,0)),S358)*L358)</f>
        <v>212</v>
      </c>
      <c r="N358" s="203">
        <f t="shared" si="21"/>
        <v>42.400000000000006</v>
      </c>
      <c r="O358" s="204">
        <f t="shared" si="24"/>
        <v>254.4</v>
      </c>
      <c r="P358" s="151">
        <v>41476</v>
      </c>
      <c r="Q358" s="152">
        <v>0</v>
      </c>
      <c r="R358" s="153">
        <f t="shared" si="23"/>
        <v>254.4</v>
      </c>
      <c r="S358" s="148">
        <v>0.53</v>
      </c>
      <c r="T358" s="148"/>
      <c r="U358" s="154"/>
      <c r="V358" s="155"/>
      <c r="AA358" s="92"/>
      <c r="AB358" s="132"/>
    </row>
    <row r="359" spans="1:28" ht="20.100000000000001" customHeight="1">
      <c r="A359" s="219">
        <f t="shared" si="22"/>
        <v>913128</v>
      </c>
      <c r="B359" s="189" t="s">
        <v>1064</v>
      </c>
      <c r="C359" s="188" t="s">
        <v>1065</v>
      </c>
      <c r="D359" s="188" t="s">
        <v>1070</v>
      </c>
      <c r="E359" s="188" t="s">
        <v>18</v>
      </c>
      <c r="F359" s="188" t="s">
        <v>18</v>
      </c>
      <c r="G359" s="188" t="s">
        <v>1066</v>
      </c>
      <c r="H359" s="188" t="s">
        <v>1067</v>
      </c>
      <c r="I359" s="188" t="s">
        <v>1068</v>
      </c>
      <c r="J359" s="188" t="s">
        <v>1069</v>
      </c>
      <c r="K359" s="188" t="s">
        <v>38</v>
      </c>
      <c r="L359" s="148">
        <v>200</v>
      </c>
      <c r="M359" s="202">
        <f>IF(A359="","",IF(S359="",IF(A359="","",VLOOKUP(K359,calendar_price_2013,MATCH(L359,Sheet2!$C$1:$P$1,0)+1,0)),S359)*L359)</f>
        <v>122</v>
      </c>
      <c r="N359" s="203">
        <f t="shared" si="21"/>
        <v>24.400000000000002</v>
      </c>
      <c r="O359" s="204">
        <f t="shared" si="24"/>
        <v>366</v>
      </c>
      <c r="P359" s="151">
        <v>41476</v>
      </c>
      <c r="Q359" s="152">
        <v>0</v>
      </c>
      <c r="R359" s="153">
        <f t="shared" si="23"/>
        <v>366</v>
      </c>
      <c r="S359" s="148">
        <v>0.61</v>
      </c>
      <c r="T359" s="148"/>
      <c r="U359" s="154"/>
      <c r="V359" s="155"/>
      <c r="AA359" s="92"/>
      <c r="AB359" s="132"/>
    </row>
    <row r="360" spans="1:28" ht="20.100000000000001" customHeight="1">
      <c r="A360" s="219">
        <f t="shared" si="22"/>
        <v>913128</v>
      </c>
      <c r="B360" s="149"/>
      <c r="C360" s="148"/>
      <c r="D360" s="148"/>
      <c r="E360" s="148"/>
      <c r="F360" s="148"/>
      <c r="G360" s="148"/>
      <c r="H360" s="148"/>
      <c r="I360" s="148"/>
      <c r="J360" s="148"/>
      <c r="K360" s="188" t="s">
        <v>96</v>
      </c>
      <c r="L360" s="148">
        <v>100</v>
      </c>
      <c r="M360" s="202">
        <f>IF(A360="","",IF(S360="",IF(A360="","",VLOOKUP(K360,calendar_price_2013,MATCH(L360,Sheet2!$C$1:$P$1,0)+1,0)),S360)*L360)</f>
        <v>61</v>
      </c>
      <c r="N360" s="203">
        <f t="shared" si="21"/>
        <v>12.200000000000001</v>
      </c>
      <c r="O360" s="204" t="str">
        <f t="shared" si="24"/>
        <v/>
      </c>
      <c r="P360" s="151"/>
      <c r="Q360" s="152"/>
      <c r="R360" s="153" t="str">
        <f t="shared" si="23"/>
        <v/>
      </c>
      <c r="S360" s="148">
        <v>0.61</v>
      </c>
      <c r="T360" s="148"/>
      <c r="U360" s="154"/>
      <c r="V360" s="155"/>
      <c r="AA360" s="92"/>
      <c r="AB360" s="132"/>
    </row>
    <row r="361" spans="1:28" ht="20.100000000000001" customHeight="1">
      <c r="A361" s="219">
        <f t="shared" si="22"/>
        <v>913128</v>
      </c>
      <c r="B361" s="149"/>
      <c r="C361" s="148"/>
      <c r="D361" s="148"/>
      <c r="E361" s="148"/>
      <c r="F361" s="148"/>
      <c r="G361" s="148"/>
      <c r="H361" s="148"/>
      <c r="I361" s="148"/>
      <c r="J361" s="148"/>
      <c r="K361" s="188" t="s">
        <v>97</v>
      </c>
      <c r="L361" s="148">
        <v>100</v>
      </c>
      <c r="M361" s="202">
        <f>IF(A361="","",IF(S361="",IF(A361="","",VLOOKUP(K361,calendar_price_2013,MATCH(L361,Sheet2!$C$1:$P$1,0)+1,0)),S361)*L361)</f>
        <v>61</v>
      </c>
      <c r="N361" s="203">
        <f t="shared" si="21"/>
        <v>12.200000000000001</v>
      </c>
      <c r="O361" s="204" t="str">
        <f t="shared" si="24"/>
        <v/>
      </c>
      <c r="P361" s="151"/>
      <c r="Q361" s="152"/>
      <c r="R361" s="153" t="str">
        <f t="shared" si="23"/>
        <v/>
      </c>
      <c r="S361" s="148">
        <v>0.61</v>
      </c>
      <c r="T361" s="148"/>
      <c r="U361" s="154"/>
      <c r="V361" s="155"/>
      <c r="AA361" s="92"/>
      <c r="AB361" s="132"/>
    </row>
    <row r="362" spans="1:28" ht="20.100000000000001" customHeight="1">
      <c r="A362" s="219">
        <f t="shared" si="22"/>
        <v>913128</v>
      </c>
      <c r="B362" s="149"/>
      <c r="C362" s="148"/>
      <c r="D362" s="148"/>
      <c r="E362" s="148"/>
      <c r="F362" s="148"/>
      <c r="G362" s="148"/>
      <c r="H362" s="148"/>
      <c r="I362" s="148"/>
      <c r="J362" s="148"/>
      <c r="K362" s="188" t="s">
        <v>32</v>
      </c>
      <c r="L362" s="158">
        <v>100</v>
      </c>
      <c r="M362" s="202">
        <f>IF(A362="","",IF(S362="",IF(A362="","",VLOOKUP(K362,calendar_price_2013,MATCH(L362,Sheet2!$C$1:$P$1,0)+1,0)),S362)*L362)</f>
        <v>61</v>
      </c>
      <c r="N362" s="203">
        <f t="shared" si="21"/>
        <v>12.200000000000001</v>
      </c>
      <c r="O362" s="204" t="str">
        <f t="shared" si="24"/>
        <v/>
      </c>
      <c r="P362" s="151"/>
      <c r="Q362" s="152"/>
      <c r="R362" s="153" t="str">
        <f t="shared" si="23"/>
        <v/>
      </c>
      <c r="S362" s="148">
        <v>0.61</v>
      </c>
      <c r="T362" s="148"/>
      <c r="U362" s="154"/>
      <c r="V362" s="155"/>
      <c r="AA362" s="92"/>
      <c r="AB362" s="132"/>
    </row>
    <row r="363" spans="1:28" ht="20.100000000000001" customHeight="1">
      <c r="A363" s="219">
        <f t="shared" si="22"/>
        <v>913129</v>
      </c>
      <c r="B363" s="189" t="s">
        <v>1071</v>
      </c>
      <c r="C363" s="188" t="s">
        <v>18</v>
      </c>
      <c r="D363" s="188" t="s">
        <v>1072</v>
      </c>
      <c r="E363" s="188" t="s">
        <v>1073</v>
      </c>
      <c r="F363" s="188" t="s">
        <v>18</v>
      </c>
      <c r="G363" s="188" t="s">
        <v>1074</v>
      </c>
      <c r="H363" s="188" t="s">
        <v>1075</v>
      </c>
      <c r="I363" s="188" t="s">
        <v>1076</v>
      </c>
      <c r="J363" s="188" t="s">
        <v>1077</v>
      </c>
      <c r="K363" s="188" t="s">
        <v>31</v>
      </c>
      <c r="L363" s="148">
        <v>400</v>
      </c>
      <c r="M363" s="202">
        <f>IF(A363="","",IF(S363="",IF(A363="","",VLOOKUP(K363,calendar_price_2013,MATCH(L363,Sheet2!$C$1:$P$1,0)+1,0)),S363)*L363)</f>
        <v>220.00000000000003</v>
      </c>
      <c r="N363" s="203">
        <f t="shared" si="21"/>
        <v>44.000000000000007</v>
      </c>
      <c r="O363" s="204">
        <f t="shared" si="24"/>
        <v>660</v>
      </c>
      <c r="P363" s="151">
        <v>41476</v>
      </c>
      <c r="Q363" s="152">
        <v>0</v>
      </c>
      <c r="R363" s="153">
        <f t="shared" si="23"/>
        <v>660</v>
      </c>
      <c r="S363" s="148">
        <v>0.55000000000000004</v>
      </c>
      <c r="T363" s="148"/>
      <c r="U363" s="154"/>
      <c r="V363" s="155"/>
      <c r="AA363" s="92"/>
      <c r="AB363" s="132"/>
    </row>
    <row r="364" spans="1:28" ht="20.100000000000001" customHeight="1">
      <c r="A364" s="219">
        <f t="shared" si="22"/>
        <v>913129</v>
      </c>
      <c r="B364" s="149"/>
      <c r="C364" s="148"/>
      <c r="D364" s="148"/>
      <c r="E364" s="148"/>
      <c r="F364" s="148"/>
      <c r="G364" s="148"/>
      <c r="H364" s="148"/>
      <c r="I364" s="148"/>
      <c r="J364" s="148"/>
      <c r="K364" s="188" t="s">
        <v>32</v>
      </c>
      <c r="L364" s="148">
        <v>300</v>
      </c>
      <c r="M364" s="202">
        <f>IF(A364="","",IF(S364="",IF(A364="","",VLOOKUP(K364,calendar_price_2013,MATCH(L364,Sheet2!$C$1:$P$1,0)+1,0)),S364)*L364)</f>
        <v>165</v>
      </c>
      <c r="N364" s="203">
        <f t="shared" si="21"/>
        <v>33</v>
      </c>
      <c r="O364" s="204" t="str">
        <f t="shared" si="24"/>
        <v/>
      </c>
      <c r="P364" s="151"/>
      <c r="Q364" s="152"/>
      <c r="R364" s="153" t="str">
        <f t="shared" si="23"/>
        <v/>
      </c>
      <c r="S364" s="148">
        <v>0.55000000000000004</v>
      </c>
      <c r="T364" s="148"/>
      <c r="U364" s="154"/>
      <c r="V364" s="155"/>
      <c r="AA364" s="92"/>
      <c r="AB364" s="132"/>
    </row>
    <row r="365" spans="1:28" ht="20.100000000000001" customHeight="1">
      <c r="A365" s="219">
        <f t="shared" si="22"/>
        <v>913129</v>
      </c>
      <c r="B365" s="149"/>
      <c r="C365" s="148"/>
      <c r="D365" s="148"/>
      <c r="E365" s="148"/>
      <c r="F365" s="148"/>
      <c r="G365" s="148"/>
      <c r="H365" s="148"/>
      <c r="I365" s="148"/>
      <c r="J365" s="148"/>
      <c r="K365" s="188" t="s">
        <v>37</v>
      </c>
      <c r="L365" s="148">
        <v>300</v>
      </c>
      <c r="M365" s="202">
        <f>IF(A365="","",IF(S365="",IF(A365="","",VLOOKUP(K365,calendar_price_2013,MATCH(L365,Sheet2!$C$1:$P$1,0)+1,0)),S365)*L365)</f>
        <v>165</v>
      </c>
      <c r="N365" s="203">
        <f t="shared" si="21"/>
        <v>33</v>
      </c>
      <c r="O365" s="204" t="str">
        <f t="shared" si="24"/>
        <v/>
      </c>
      <c r="P365" s="151"/>
      <c r="Q365" s="152"/>
      <c r="R365" s="153" t="str">
        <f t="shared" si="23"/>
        <v/>
      </c>
      <c r="S365" s="148">
        <v>0.55000000000000004</v>
      </c>
      <c r="T365" s="148"/>
      <c r="U365" s="154"/>
      <c r="V365" s="155"/>
      <c r="AA365" s="92"/>
      <c r="AB365" s="132"/>
    </row>
    <row r="366" spans="1:28" ht="20.100000000000001" customHeight="1">
      <c r="A366" s="219">
        <f t="shared" si="22"/>
        <v>913130</v>
      </c>
      <c r="B366" s="189" t="s">
        <v>1078</v>
      </c>
      <c r="C366" s="188" t="s">
        <v>1079</v>
      </c>
      <c r="D366" s="188" t="s">
        <v>1080</v>
      </c>
      <c r="E366" s="188" t="s">
        <v>1081</v>
      </c>
      <c r="F366" s="188" t="s">
        <v>18</v>
      </c>
      <c r="G366" s="188" t="s">
        <v>1047</v>
      </c>
      <c r="H366" s="188" t="s">
        <v>1082</v>
      </c>
      <c r="I366" s="188" t="s">
        <v>1083</v>
      </c>
      <c r="J366" s="188" t="s">
        <v>18</v>
      </c>
      <c r="K366" s="188" t="s">
        <v>165</v>
      </c>
      <c r="L366" s="148">
        <v>200</v>
      </c>
      <c r="M366" s="202">
        <f>IF(A366="","",IF(S366="",IF(A366="","",VLOOKUP(K366,calendar_price_2013,MATCH(L366,Sheet2!$C$1:$P$1,0)+1,0)),S366)*L366)</f>
        <v>98</v>
      </c>
      <c r="N366" s="203">
        <f t="shared" si="21"/>
        <v>19.600000000000001</v>
      </c>
      <c r="O366" s="204">
        <f t="shared" si="24"/>
        <v>294</v>
      </c>
      <c r="P366" s="151">
        <v>41476</v>
      </c>
      <c r="Q366" s="152">
        <v>0</v>
      </c>
      <c r="R366" s="153">
        <f t="shared" si="23"/>
        <v>294</v>
      </c>
      <c r="S366" s="148">
        <v>0.49</v>
      </c>
      <c r="T366" s="148"/>
      <c r="U366" s="154"/>
      <c r="V366" s="155"/>
      <c r="AA366" s="92"/>
      <c r="AB366" s="132"/>
    </row>
    <row r="367" spans="1:28" ht="20.100000000000001" customHeight="1">
      <c r="A367" s="219">
        <f t="shared" si="22"/>
        <v>913130</v>
      </c>
      <c r="B367" s="149"/>
      <c r="C367" s="148"/>
      <c r="D367" s="148"/>
      <c r="E367" s="148"/>
      <c r="F367" s="148"/>
      <c r="G367" s="148"/>
      <c r="H367" s="148"/>
      <c r="I367" s="148"/>
      <c r="J367" s="148"/>
      <c r="K367" s="188" t="s">
        <v>164</v>
      </c>
      <c r="L367" s="158">
        <v>100</v>
      </c>
      <c r="M367" s="202">
        <f>IF(A367="","",IF(S367="",IF(A367="","",VLOOKUP(K367,calendar_price_2013,MATCH(L367,Sheet2!$C$1:$P$1,0)+1,0)),S367)*L367)</f>
        <v>49</v>
      </c>
      <c r="N367" s="203">
        <f t="shared" si="21"/>
        <v>9.8000000000000007</v>
      </c>
      <c r="O367" s="204" t="str">
        <f t="shared" si="24"/>
        <v/>
      </c>
      <c r="P367" s="151"/>
      <c r="Q367" s="152"/>
      <c r="R367" s="153" t="str">
        <f t="shared" si="23"/>
        <v/>
      </c>
      <c r="S367" s="148">
        <v>0.49</v>
      </c>
      <c r="T367" s="148"/>
      <c r="U367" s="154"/>
      <c r="V367" s="155"/>
      <c r="AB367" s="132"/>
    </row>
    <row r="368" spans="1:28" ht="20.100000000000001" customHeight="1">
      <c r="A368" s="219">
        <f t="shared" si="22"/>
        <v>913130</v>
      </c>
      <c r="B368" s="149"/>
      <c r="C368" s="148"/>
      <c r="D368" s="148"/>
      <c r="E368" s="148"/>
      <c r="F368" s="148"/>
      <c r="G368" s="148"/>
      <c r="H368" s="148"/>
      <c r="I368" s="148"/>
      <c r="J368" s="148"/>
      <c r="K368" s="188" t="s">
        <v>153</v>
      </c>
      <c r="L368" s="148">
        <v>200</v>
      </c>
      <c r="M368" s="202">
        <f>IF(A368="","",IF(S368="",IF(A368="","",VLOOKUP(K368,calendar_price_2013,MATCH(L368,Sheet2!$C$1:$P$1,0)+1,0)),S368)*L368)</f>
        <v>98</v>
      </c>
      <c r="N368" s="203">
        <f t="shared" si="21"/>
        <v>19.600000000000001</v>
      </c>
      <c r="O368" s="204" t="str">
        <f t="shared" si="24"/>
        <v/>
      </c>
      <c r="P368" s="151"/>
      <c r="Q368" s="152"/>
      <c r="R368" s="153" t="str">
        <f t="shared" si="23"/>
        <v/>
      </c>
      <c r="S368" s="148">
        <v>0.49</v>
      </c>
      <c r="T368" s="148"/>
      <c r="U368" s="154"/>
      <c r="V368" s="155"/>
      <c r="AB368" s="132"/>
    </row>
    <row r="369" spans="1:28" ht="20.100000000000001" customHeight="1">
      <c r="A369" s="219">
        <f t="shared" si="22"/>
        <v>913131</v>
      </c>
      <c r="B369" s="189" t="s">
        <v>1084</v>
      </c>
      <c r="C369" s="188" t="s">
        <v>18</v>
      </c>
      <c r="D369" s="188" t="s">
        <v>1085</v>
      </c>
      <c r="E369" s="188" t="s">
        <v>1086</v>
      </c>
      <c r="F369" s="188" t="s">
        <v>18</v>
      </c>
      <c r="G369" s="188" t="s">
        <v>865</v>
      </c>
      <c r="H369" s="188" t="s">
        <v>1087</v>
      </c>
      <c r="I369" s="188" t="s">
        <v>1088</v>
      </c>
      <c r="J369" s="188" t="s">
        <v>18</v>
      </c>
      <c r="K369" s="188" t="s">
        <v>31</v>
      </c>
      <c r="L369" s="148">
        <v>100</v>
      </c>
      <c r="M369" s="202">
        <f>IF(A369="","",IF(S369="",IF(A369="","",VLOOKUP(K369,calendar_price_2013,MATCH(L369,Sheet2!$C$1:$P$1,0)+1,0)),S369)*L369)</f>
        <v>62</v>
      </c>
      <c r="N369" s="203">
        <f t="shared" si="21"/>
        <v>12.4</v>
      </c>
      <c r="O369" s="204">
        <f t="shared" si="24"/>
        <v>223.2</v>
      </c>
      <c r="P369" s="151">
        <v>41476</v>
      </c>
      <c r="Q369" s="152">
        <v>0</v>
      </c>
      <c r="R369" s="153">
        <f t="shared" si="23"/>
        <v>223.2</v>
      </c>
      <c r="S369" s="148">
        <v>0.62</v>
      </c>
      <c r="T369" s="148"/>
      <c r="U369" s="154"/>
      <c r="V369" s="155"/>
      <c r="AB369" s="132"/>
    </row>
    <row r="370" spans="1:28" ht="20.100000000000001" customHeight="1">
      <c r="A370" s="219">
        <f t="shared" si="22"/>
        <v>913131</v>
      </c>
      <c r="B370" s="149"/>
      <c r="C370" s="148"/>
      <c r="D370" s="148"/>
      <c r="E370" s="148"/>
      <c r="F370" s="148"/>
      <c r="G370" s="148"/>
      <c r="H370" s="148"/>
      <c r="I370" s="148"/>
      <c r="J370" s="148"/>
      <c r="K370" s="188" t="s">
        <v>36</v>
      </c>
      <c r="L370" s="148">
        <v>100</v>
      </c>
      <c r="M370" s="202">
        <f>IF(A370="","",IF(S370="",IF(A370="","",VLOOKUP(K370,calendar_price_2013,MATCH(L370,Sheet2!$C$1:$P$1,0)+1,0)),S370)*L370)</f>
        <v>62</v>
      </c>
      <c r="N370" s="203">
        <f t="shared" si="21"/>
        <v>12.4</v>
      </c>
      <c r="O370" s="204" t="str">
        <f t="shared" si="24"/>
        <v/>
      </c>
      <c r="P370" s="151"/>
      <c r="Q370" s="152"/>
      <c r="R370" s="153" t="str">
        <f t="shared" si="23"/>
        <v/>
      </c>
      <c r="S370" s="148">
        <v>0.62</v>
      </c>
      <c r="T370" s="148"/>
      <c r="U370" s="154"/>
      <c r="V370" s="155"/>
      <c r="AB370" s="132"/>
    </row>
    <row r="371" spans="1:28" ht="20.100000000000001" customHeight="1">
      <c r="A371" s="219">
        <f t="shared" si="22"/>
        <v>913131</v>
      </c>
      <c r="B371" s="149"/>
      <c r="C371" s="148"/>
      <c r="D371" s="148"/>
      <c r="E371" s="148"/>
      <c r="F371" s="148"/>
      <c r="G371" s="148"/>
      <c r="H371" s="148"/>
      <c r="I371" s="148"/>
      <c r="J371" s="148"/>
      <c r="K371" s="188" t="s">
        <v>38</v>
      </c>
      <c r="L371" s="148">
        <v>100</v>
      </c>
      <c r="M371" s="202">
        <f>IF(A371="","",IF(S371="",IF(A371="","",VLOOKUP(K371,calendar_price_2013,MATCH(L371,Sheet2!$C$1:$P$1,0)+1,0)),S371)*L371)</f>
        <v>62</v>
      </c>
      <c r="N371" s="203">
        <f t="shared" si="21"/>
        <v>12.4</v>
      </c>
      <c r="O371" s="204" t="str">
        <f t="shared" si="24"/>
        <v/>
      </c>
      <c r="P371" s="151"/>
      <c r="Q371" s="152"/>
      <c r="R371" s="153" t="str">
        <f t="shared" si="23"/>
        <v/>
      </c>
      <c r="S371" s="148">
        <v>0.62</v>
      </c>
      <c r="T371" s="148"/>
      <c r="U371" s="154"/>
      <c r="V371" s="155"/>
      <c r="AB371" s="132"/>
    </row>
    <row r="372" spans="1:28" ht="20.100000000000001" customHeight="1">
      <c r="A372" s="219">
        <f t="shared" si="22"/>
        <v>913132</v>
      </c>
      <c r="B372" s="189" t="s">
        <v>1089</v>
      </c>
      <c r="C372" s="188" t="s">
        <v>1090</v>
      </c>
      <c r="D372" s="188" t="s">
        <v>1091</v>
      </c>
      <c r="E372" s="188" t="s">
        <v>1092</v>
      </c>
      <c r="F372" s="148"/>
      <c r="G372" s="188" t="s">
        <v>552</v>
      </c>
      <c r="H372" s="188" t="s">
        <v>1093</v>
      </c>
      <c r="I372" s="188" t="s">
        <v>1094</v>
      </c>
      <c r="J372" s="188" t="s">
        <v>1095</v>
      </c>
      <c r="K372" s="188" t="s">
        <v>45</v>
      </c>
      <c r="L372" s="148">
        <v>100</v>
      </c>
      <c r="M372" s="202">
        <f>IF(A372="","",IF(S372="",IF(A372="","",VLOOKUP(K372,calendar_price_2013,MATCH(L372,Sheet2!$C$1:$P$1,0)+1,0)),S372)*L372)</f>
        <v>53</v>
      </c>
      <c r="N372" s="203">
        <f t="shared" si="21"/>
        <v>10.600000000000001</v>
      </c>
      <c r="O372" s="204">
        <f t="shared" si="24"/>
        <v>127.2</v>
      </c>
      <c r="P372" s="151">
        <v>41476</v>
      </c>
      <c r="Q372" s="152">
        <v>127.2</v>
      </c>
      <c r="R372" s="153">
        <f t="shared" si="23"/>
        <v>0</v>
      </c>
      <c r="S372" s="148"/>
      <c r="T372" s="148"/>
      <c r="U372" s="154"/>
      <c r="V372" s="155"/>
      <c r="AB372" s="132"/>
    </row>
    <row r="373" spans="1:28" ht="20.100000000000001" customHeight="1">
      <c r="A373" s="219">
        <f t="shared" si="22"/>
        <v>913132</v>
      </c>
      <c r="B373" s="149"/>
      <c r="C373" s="148"/>
      <c r="D373" s="148"/>
      <c r="E373" s="148"/>
      <c r="F373" s="148"/>
      <c r="G373" s="148"/>
      <c r="H373" s="148"/>
      <c r="I373" s="148"/>
      <c r="J373" s="148"/>
      <c r="K373" s="188" t="s">
        <v>113</v>
      </c>
      <c r="L373" s="148">
        <v>100</v>
      </c>
      <c r="M373" s="202">
        <f>IF(A373="","",IF(S373="",IF(A373="","",VLOOKUP(K373,calendar_price_2013,MATCH(L373,Sheet2!$C$1:$P$1,0)+1,0)),S373)*L373)</f>
        <v>53</v>
      </c>
      <c r="N373" s="203">
        <f t="shared" si="21"/>
        <v>10.600000000000001</v>
      </c>
      <c r="O373" s="204" t="str">
        <f t="shared" si="24"/>
        <v/>
      </c>
      <c r="P373" s="151"/>
      <c r="Q373" s="152"/>
      <c r="R373" s="153" t="str">
        <f t="shared" si="23"/>
        <v/>
      </c>
      <c r="S373" s="148"/>
      <c r="T373" s="148"/>
      <c r="U373" s="154"/>
      <c r="V373" s="155"/>
      <c r="AB373" s="132"/>
    </row>
    <row r="374" spans="1:28" ht="20.100000000000001" customHeight="1">
      <c r="A374" s="219">
        <f t="shared" si="22"/>
        <v>913133</v>
      </c>
      <c r="B374" s="189" t="s">
        <v>1096</v>
      </c>
      <c r="C374" s="188" t="s">
        <v>1097</v>
      </c>
      <c r="D374" s="188" t="s">
        <v>1098</v>
      </c>
      <c r="E374" s="188" t="s">
        <v>1099</v>
      </c>
      <c r="F374" s="188" t="s">
        <v>18</v>
      </c>
      <c r="G374" s="188" t="s">
        <v>326</v>
      </c>
      <c r="H374" s="188" t="s">
        <v>1100</v>
      </c>
      <c r="I374" s="188" t="s">
        <v>1101</v>
      </c>
      <c r="J374" s="188" t="s">
        <v>1102</v>
      </c>
      <c r="K374" s="188" t="s">
        <v>133</v>
      </c>
      <c r="L374" s="148">
        <v>100</v>
      </c>
      <c r="M374" s="202">
        <f>IF(A374="","",IF(S374="",IF(A374="","",VLOOKUP(K374,calendar_price_2013,MATCH(L374,Sheet2!$C$1:$P$1,0)+1,0)),S374)*L374)</f>
        <v>53</v>
      </c>
      <c r="N374" s="203">
        <f t="shared" si="21"/>
        <v>10.600000000000001</v>
      </c>
      <c r="O374" s="204">
        <f t="shared" si="24"/>
        <v>190.8</v>
      </c>
      <c r="P374" s="151">
        <v>41476</v>
      </c>
      <c r="Q374" s="152">
        <v>190.8</v>
      </c>
      <c r="R374" s="153">
        <f t="shared" si="23"/>
        <v>0</v>
      </c>
      <c r="S374" s="148"/>
      <c r="T374" s="148"/>
      <c r="U374" s="154"/>
      <c r="V374" s="155"/>
      <c r="AB374" s="132"/>
    </row>
    <row r="375" spans="1:28" ht="20.100000000000001" customHeight="1">
      <c r="A375" s="219">
        <f t="shared" si="22"/>
        <v>913133</v>
      </c>
      <c r="B375" s="149"/>
      <c r="C375" s="148"/>
      <c r="D375" s="148"/>
      <c r="E375" s="148"/>
      <c r="F375" s="148"/>
      <c r="G375" s="148"/>
      <c r="H375" s="148"/>
      <c r="I375" s="148"/>
      <c r="J375" s="148"/>
      <c r="K375" s="188" t="s">
        <v>109</v>
      </c>
      <c r="L375" s="148">
        <v>100</v>
      </c>
      <c r="M375" s="202">
        <f>IF(A375="","",IF(S375="",IF(A375="","",VLOOKUP(K375,calendar_price_2013,MATCH(L375,Sheet2!$C$1:$P$1,0)+1,0)),S375)*L375)</f>
        <v>53</v>
      </c>
      <c r="N375" s="203">
        <f t="shared" si="21"/>
        <v>10.600000000000001</v>
      </c>
      <c r="O375" s="204" t="str">
        <f t="shared" si="24"/>
        <v/>
      </c>
      <c r="P375" s="151"/>
      <c r="Q375" s="152"/>
      <c r="R375" s="153" t="str">
        <f t="shared" si="23"/>
        <v/>
      </c>
      <c r="S375" s="148"/>
      <c r="T375" s="148"/>
      <c r="U375" s="154"/>
      <c r="V375" s="155"/>
      <c r="AB375" s="132"/>
    </row>
    <row r="376" spans="1:28" ht="20.100000000000001" customHeight="1">
      <c r="A376" s="219">
        <f t="shared" si="22"/>
        <v>913133</v>
      </c>
      <c r="B376" s="149"/>
      <c r="C376" s="148"/>
      <c r="D376" s="148"/>
      <c r="E376" s="148"/>
      <c r="F376" s="148"/>
      <c r="G376" s="148"/>
      <c r="H376" s="148"/>
      <c r="I376" s="148"/>
      <c r="J376" s="148"/>
      <c r="K376" s="188" t="s">
        <v>163</v>
      </c>
      <c r="L376" s="148">
        <v>100</v>
      </c>
      <c r="M376" s="202">
        <f>IF(A376="","",IF(S376="",IF(A376="","",VLOOKUP(K376,calendar_price_2013,MATCH(L376,Sheet2!$C$1:$P$1,0)+1,0)),S376)*L376)</f>
        <v>53</v>
      </c>
      <c r="N376" s="203">
        <f t="shared" si="21"/>
        <v>10.600000000000001</v>
      </c>
      <c r="O376" s="204" t="str">
        <f t="shared" si="24"/>
        <v/>
      </c>
      <c r="P376" s="151"/>
      <c r="Q376" s="152"/>
      <c r="R376" s="153" t="str">
        <f t="shared" si="23"/>
        <v/>
      </c>
      <c r="S376" s="148"/>
      <c r="T376" s="148"/>
      <c r="U376" s="154"/>
      <c r="V376" s="155"/>
      <c r="AB376" s="132"/>
    </row>
    <row r="377" spans="1:28" ht="20.100000000000001" customHeight="1">
      <c r="A377" s="219">
        <f t="shared" si="22"/>
        <v>913134</v>
      </c>
      <c r="B377" s="189" t="s">
        <v>651</v>
      </c>
      <c r="C377" s="188" t="s">
        <v>1103</v>
      </c>
      <c r="D377" s="188" t="s">
        <v>1104</v>
      </c>
      <c r="E377" s="188" t="s">
        <v>1105</v>
      </c>
      <c r="F377" s="188" t="s">
        <v>18</v>
      </c>
      <c r="G377" s="188" t="s">
        <v>1106</v>
      </c>
      <c r="H377" s="188" t="s">
        <v>1107</v>
      </c>
      <c r="I377" s="188" t="s">
        <v>1108</v>
      </c>
      <c r="J377" s="188" t="s">
        <v>1109</v>
      </c>
      <c r="K377" s="188" t="s">
        <v>45</v>
      </c>
      <c r="L377" s="148">
        <v>100</v>
      </c>
      <c r="M377" s="202">
        <f>IF(A377="","",IF(S377="",IF(A377="","",VLOOKUP(K377,calendar_price_2013,MATCH(L377,Sheet2!$C$1:$P$1,0)+1,0)),S377)*L377)</f>
        <v>53</v>
      </c>
      <c r="N377" s="203">
        <f t="shared" si="21"/>
        <v>10.600000000000001</v>
      </c>
      <c r="O377" s="204">
        <f t="shared" si="24"/>
        <v>346.8</v>
      </c>
      <c r="P377" s="151">
        <v>41476</v>
      </c>
      <c r="Q377" s="152">
        <v>370.8</v>
      </c>
      <c r="R377" s="153">
        <f t="shared" si="23"/>
        <v>-24</v>
      </c>
      <c r="S377" s="148">
        <v>0.53</v>
      </c>
      <c r="T377" s="148"/>
      <c r="U377" s="154">
        <v>41480</v>
      </c>
      <c r="V377" s="155"/>
      <c r="AB377" s="132"/>
    </row>
    <row r="378" spans="1:28" ht="20.100000000000001" customHeight="1">
      <c r="A378" s="219">
        <f t="shared" si="22"/>
        <v>913134</v>
      </c>
      <c r="B378" s="149"/>
      <c r="C378" s="148"/>
      <c r="D378" s="148"/>
      <c r="E378" s="148"/>
      <c r="F378" s="148"/>
      <c r="G378" s="148"/>
      <c r="H378" s="148"/>
      <c r="I378" s="148"/>
      <c r="J378" s="148"/>
      <c r="K378" s="188" t="s">
        <v>133</v>
      </c>
      <c r="L378" s="148">
        <v>100</v>
      </c>
      <c r="M378" s="202">
        <f>IF(A378="","",IF(S378="",IF(A378="","",VLOOKUP(K378,calendar_price_2013,MATCH(L378,Sheet2!$C$1:$P$1,0)+1,0)),S378)*L378)</f>
        <v>53</v>
      </c>
      <c r="N378" s="203">
        <f t="shared" si="21"/>
        <v>10.600000000000001</v>
      </c>
      <c r="O378" s="204" t="str">
        <f t="shared" si="24"/>
        <v/>
      </c>
      <c r="P378" s="151"/>
      <c r="Q378" s="152"/>
      <c r="R378" s="153" t="str">
        <f t="shared" si="23"/>
        <v/>
      </c>
      <c r="S378" s="148">
        <v>0.53</v>
      </c>
      <c r="T378" s="148"/>
      <c r="U378" s="154"/>
      <c r="V378" s="155"/>
      <c r="AB378" s="132"/>
    </row>
    <row r="379" spans="1:28" ht="20.100000000000001" customHeight="1">
      <c r="A379" s="219">
        <f t="shared" si="22"/>
        <v>913134</v>
      </c>
      <c r="B379" s="149"/>
      <c r="C379" s="148"/>
      <c r="D379" s="148"/>
      <c r="E379" s="148"/>
      <c r="F379" s="148"/>
      <c r="G379" s="148"/>
      <c r="H379" s="148"/>
      <c r="I379" s="148"/>
      <c r="J379" s="148"/>
      <c r="K379" s="188" t="s">
        <v>165</v>
      </c>
      <c r="L379" s="148">
        <v>100</v>
      </c>
      <c r="M379" s="202">
        <f>IF(A379="","",IF(S379="",IF(A379="","",VLOOKUP(K379,calendar_price_2013,MATCH(L379,Sheet2!$C$1:$P$1,0)+1,0)),S379)*L379)</f>
        <v>53</v>
      </c>
      <c r="N379" s="203">
        <f t="shared" si="21"/>
        <v>10.600000000000001</v>
      </c>
      <c r="O379" s="204" t="str">
        <f t="shared" si="24"/>
        <v/>
      </c>
      <c r="P379" s="151"/>
      <c r="Q379" s="152"/>
      <c r="R379" s="153" t="str">
        <f t="shared" si="23"/>
        <v/>
      </c>
      <c r="S379" s="148">
        <v>0.53</v>
      </c>
      <c r="T379" s="148"/>
      <c r="U379" s="154"/>
      <c r="V379" s="155"/>
      <c r="AB379" s="132"/>
    </row>
    <row r="380" spans="1:28" ht="20.100000000000001" customHeight="1">
      <c r="A380" s="219">
        <f t="shared" si="22"/>
        <v>913134</v>
      </c>
      <c r="B380" s="149"/>
      <c r="C380" s="148"/>
      <c r="D380" s="148"/>
      <c r="E380" s="148"/>
      <c r="F380" s="148"/>
      <c r="G380" s="148"/>
      <c r="H380" s="148"/>
      <c r="I380" s="148"/>
      <c r="J380" s="148"/>
      <c r="K380" s="188" t="s">
        <v>31</v>
      </c>
      <c r="L380" s="148">
        <v>100</v>
      </c>
      <c r="M380" s="202">
        <f>IF(A380="","",IF(S380="",IF(A380="","",VLOOKUP(K380,calendar_price_2013,MATCH(L380,Sheet2!$C$1:$P$1,0)+1,0)),S380)*L380)</f>
        <v>65</v>
      </c>
      <c r="N380" s="203">
        <f t="shared" si="21"/>
        <v>13</v>
      </c>
      <c r="O380" s="204" t="str">
        <f t="shared" si="24"/>
        <v/>
      </c>
      <c r="P380" s="151"/>
      <c r="Q380" s="152"/>
      <c r="R380" s="153" t="str">
        <f t="shared" si="23"/>
        <v/>
      </c>
      <c r="S380" s="148">
        <v>0.65</v>
      </c>
      <c r="T380" s="148"/>
      <c r="U380" s="154"/>
      <c r="V380" s="155"/>
      <c r="AB380" s="132"/>
    </row>
    <row r="381" spans="1:28" ht="20.100000000000001" customHeight="1">
      <c r="A381" s="219">
        <f t="shared" si="22"/>
        <v>913134</v>
      </c>
      <c r="B381" s="149"/>
      <c r="C381" s="148"/>
      <c r="D381" s="148"/>
      <c r="E381" s="148"/>
      <c r="F381" s="148"/>
      <c r="G381" s="148"/>
      <c r="H381" s="148"/>
      <c r="I381" s="148"/>
      <c r="J381" s="148"/>
      <c r="K381" s="188" t="s">
        <v>96</v>
      </c>
      <c r="L381" s="148">
        <v>100</v>
      </c>
      <c r="M381" s="202">
        <f>IF(A381="","",IF(S381="",IF(A381="","",VLOOKUP(K381,calendar_price_2013,MATCH(L381,Sheet2!$C$1:$P$1,0)+1,0)),S381)*L381)</f>
        <v>65</v>
      </c>
      <c r="N381" s="203">
        <f t="shared" si="21"/>
        <v>13</v>
      </c>
      <c r="O381" s="204" t="str">
        <f t="shared" si="24"/>
        <v/>
      </c>
      <c r="P381" s="151"/>
      <c r="Q381" s="152"/>
      <c r="R381" s="153" t="str">
        <f t="shared" si="23"/>
        <v/>
      </c>
      <c r="S381" s="148">
        <v>0.65</v>
      </c>
      <c r="T381" s="148"/>
      <c r="U381" s="154"/>
      <c r="V381" s="154"/>
      <c r="AB381" s="132"/>
    </row>
    <row r="382" spans="1:28" ht="20.100000000000001" customHeight="1">
      <c r="A382" s="219">
        <f t="shared" si="22"/>
        <v>913135</v>
      </c>
      <c r="B382" s="189" t="s">
        <v>1110</v>
      </c>
      <c r="C382" s="188" t="s">
        <v>1111</v>
      </c>
      <c r="D382" s="188" t="s">
        <v>1112</v>
      </c>
      <c r="E382" s="188" t="s">
        <v>1115</v>
      </c>
      <c r="F382" s="148"/>
      <c r="G382" s="188" t="s">
        <v>1116</v>
      </c>
      <c r="H382" s="188" t="s">
        <v>1113</v>
      </c>
      <c r="I382" s="188" t="s">
        <v>1114</v>
      </c>
      <c r="J382" s="188" t="s">
        <v>18</v>
      </c>
      <c r="K382" s="188" t="s">
        <v>158</v>
      </c>
      <c r="L382" s="148">
        <v>100</v>
      </c>
      <c r="M382" s="202">
        <f>IF(A382="","",IF(S382="",IF(A382="","",VLOOKUP(K382,calendar_price_2013,MATCH(L382,Sheet2!$C$1:$P$1,0)+1,0)),S382)*L382)</f>
        <v>53</v>
      </c>
      <c r="N382" s="203">
        <f t="shared" si="21"/>
        <v>10.600000000000001</v>
      </c>
      <c r="O382" s="204">
        <f t="shared" si="24"/>
        <v>127.2</v>
      </c>
      <c r="P382" s="151">
        <v>41478</v>
      </c>
      <c r="Q382" s="152">
        <v>0</v>
      </c>
      <c r="R382" s="153">
        <f t="shared" si="23"/>
        <v>127.2</v>
      </c>
      <c r="S382" s="148"/>
      <c r="T382" s="148"/>
      <c r="U382" s="154"/>
      <c r="V382" s="155"/>
      <c r="AB382" s="132"/>
    </row>
    <row r="383" spans="1:28" ht="20.100000000000001" customHeight="1">
      <c r="A383" s="219">
        <f t="shared" si="22"/>
        <v>913135</v>
      </c>
      <c r="B383" s="149"/>
      <c r="C383" s="148"/>
      <c r="D383" s="148"/>
      <c r="E383" s="148"/>
      <c r="F383" s="148"/>
      <c r="G383" s="148"/>
      <c r="H383" s="148"/>
      <c r="I383" s="148"/>
      <c r="J383" s="148"/>
      <c r="K383" s="188" t="s">
        <v>91</v>
      </c>
      <c r="L383" s="148">
        <v>100</v>
      </c>
      <c r="M383" s="202">
        <f>IF(A383="","",IF(S383="",IF(A383="","",VLOOKUP(K383,calendar_price_2013,MATCH(L383,Sheet2!$C$1:$P$1,0)+1,0)),S383)*L383)</f>
        <v>53</v>
      </c>
      <c r="N383" s="203">
        <f t="shared" si="21"/>
        <v>10.600000000000001</v>
      </c>
      <c r="O383" s="204" t="str">
        <f t="shared" si="24"/>
        <v/>
      </c>
      <c r="P383" s="151"/>
      <c r="Q383" s="152"/>
      <c r="R383" s="153" t="str">
        <f t="shared" si="23"/>
        <v/>
      </c>
      <c r="S383" s="148"/>
      <c r="T383" s="148"/>
      <c r="U383" s="154"/>
      <c r="V383" s="155"/>
      <c r="AB383" s="132"/>
    </row>
    <row r="384" spans="1:28" ht="20.100000000000001" customHeight="1">
      <c r="A384" s="219">
        <f t="shared" si="22"/>
        <v>913136</v>
      </c>
      <c r="B384" s="189" t="s">
        <v>1125</v>
      </c>
      <c r="C384" s="188" t="s">
        <v>862</v>
      </c>
      <c r="D384" s="188" t="s">
        <v>1126</v>
      </c>
      <c r="E384" s="188" t="s">
        <v>18</v>
      </c>
      <c r="F384" s="148"/>
      <c r="G384" s="188" t="s">
        <v>849</v>
      </c>
      <c r="H384" s="188" t="s">
        <v>1127</v>
      </c>
      <c r="I384" s="188" t="s">
        <v>1128</v>
      </c>
      <c r="J384" s="188" t="s">
        <v>1129</v>
      </c>
      <c r="K384" s="188" t="s">
        <v>111</v>
      </c>
      <c r="L384" s="148">
        <v>200</v>
      </c>
      <c r="M384" s="202">
        <f>IF(A384="","",IF(S384="",IF(A384="","",VLOOKUP(K384,calendar_price_2013,MATCH(L384,Sheet2!$C$1:$P$1,0)+1,0)),S384)*L384)</f>
        <v>106</v>
      </c>
      <c r="N384" s="203">
        <f t="shared" si="21"/>
        <v>21.200000000000003</v>
      </c>
      <c r="O384" s="204">
        <f t="shared" si="24"/>
        <v>254.4</v>
      </c>
      <c r="P384" s="151">
        <v>41478</v>
      </c>
      <c r="Q384" s="152">
        <v>254.4</v>
      </c>
      <c r="R384" s="153">
        <f t="shared" si="23"/>
        <v>0</v>
      </c>
      <c r="S384" s="148"/>
      <c r="T384" s="148"/>
      <c r="U384" s="154"/>
      <c r="V384" s="155"/>
      <c r="AB384" s="132"/>
    </row>
    <row r="385" spans="1:28" ht="20.100000000000001" customHeight="1">
      <c r="A385" s="219">
        <f t="shared" si="22"/>
        <v>913136</v>
      </c>
      <c r="B385" s="149"/>
      <c r="C385" s="148"/>
      <c r="D385" s="148"/>
      <c r="E385" s="148"/>
      <c r="F385" s="148"/>
      <c r="G385" s="148"/>
      <c r="H385" s="148"/>
      <c r="I385" s="148"/>
      <c r="J385" s="148"/>
      <c r="K385" s="188" t="s">
        <v>47</v>
      </c>
      <c r="L385" s="148">
        <v>200</v>
      </c>
      <c r="M385" s="202">
        <f>IF(A385="","",IF(S385="",IF(A385="","",VLOOKUP(K385,calendar_price_2013,MATCH(L385,Sheet2!$C$1:$P$1,0)+1,0)),S385)*L385)</f>
        <v>106</v>
      </c>
      <c r="N385" s="203">
        <f t="shared" ref="N385:N448" si="25">IF(A385="","",IF(T385=1,0,M385*0.2))</f>
        <v>21.200000000000003</v>
      </c>
      <c r="O385" s="204" t="str">
        <f t="shared" ref="O385:O448" si="26">IF(H385="","",SUMIF(A385:A10727,A385,M385:N10727)+SUMIF(A385:A10727,A385,N385:N10727))</f>
        <v/>
      </c>
      <c r="P385" s="151"/>
      <c r="Q385" s="152"/>
      <c r="R385" s="153" t="str">
        <f t="shared" si="23"/>
        <v/>
      </c>
      <c r="S385" s="148"/>
      <c r="T385" s="148"/>
      <c r="U385" s="154"/>
      <c r="V385" s="155"/>
      <c r="AB385" s="132"/>
    </row>
    <row r="386" spans="1:28" ht="20.100000000000001" customHeight="1">
      <c r="A386" s="219">
        <f t="shared" ref="A386:A449" si="27">IF(K386="","",IF(B386="",A385,A385+1))</f>
        <v>913137</v>
      </c>
      <c r="B386" s="189" t="s">
        <v>1130</v>
      </c>
      <c r="C386" s="188" t="s">
        <v>1131</v>
      </c>
      <c r="D386" s="188" t="s">
        <v>1132</v>
      </c>
      <c r="E386" s="188" t="s">
        <v>18</v>
      </c>
      <c r="F386" s="148"/>
      <c r="G386" s="188" t="s">
        <v>675</v>
      </c>
      <c r="H386" s="188" t="s">
        <v>1133</v>
      </c>
      <c r="I386" s="188" t="s">
        <v>1134</v>
      </c>
      <c r="J386" s="188" t="s">
        <v>1135</v>
      </c>
      <c r="K386" s="188" t="s">
        <v>47</v>
      </c>
      <c r="L386" s="148">
        <v>500</v>
      </c>
      <c r="M386" s="202">
        <f>IF(A386="","",IF(S386="",IF(A386="","",VLOOKUP(K386,calendar_price_2013,MATCH(L386,Sheet2!$C$1:$P$1,0)+1,0)),S386)*L386)</f>
        <v>245</v>
      </c>
      <c r="N386" s="203">
        <f t="shared" si="25"/>
        <v>49</v>
      </c>
      <c r="O386" s="204">
        <f t="shared" si="26"/>
        <v>294</v>
      </c>
      <c r="P386" s="151">
        <v>41478</v>
      </c>
      <c r="Q386" s="152">
        <v>294</v>
      </c>
      <c r="R386" s="153">
        <f t="shared" si="23"/>
        <v>0</v>
      </c>
      <c r="S386" s="148"/>
      <c r="T386" s="148"/>
      <c r="U386" s="154"/>
      <c r="V386" s="155"/>
      <c r="AB386" s="132"/>
    </row>
    <row r="387" spans="1:28" ht="20.100000000000001" customHeight="1">
      <c r="A387" s="219">
        <f t="shared" si="27"/>
        <v>913138</v>
      </c>
      <c r="B387" s="189" t="s">
        <v>374</v>
      </c>
      <c r="C387" s="188" t="s">
        <v>1136</v>
      </c>
      <c r="D387" s="188" t="s">
        <v>1137</v>
      </c>
      <c r="E387" s="188" t="s">
        <v>1138</v>
      </c>
      <c r="F387" s="148"/>
      <c r="G387" s="188" t="s">
        <v>371</v>
      </c>
      <c r="H387" s="188" t="s">
        <v>1139</v>
      </c>
      <c r="I387" s="188" t="s">
        <v>1140</v>
      </c>
      <c r="J387" s="188" t="s">
        <v>1141</v>
      </c>
      <c r="K387" s="188" t="s">
        <v>91</v>
      </c>
      <c r="L387" s="148">
        <v>100</v>
      </c>
      <c r="M387" s="202">
        <f>IF(A387="","",IF(S387="",IF(A387="","",VLOOKUP(K387,calendar_price_2013,MATCH(L387,Sheet2!$C$1:$P$1,0)+1,0)),S387)*L387)</f>
        <v>53</v>
      </c>
      <c r="N387" s="203">
        <f t="shared" si="25"/>
        <v>10.600000000000001</v>
      </c>
      <c r="O387" s="204">
        <f t="shared" si="26"/>
        <v>127.2</v>
      </c>
      <c r="P387" s="151">
        <v>41478</v>
      </c>
      <c r="Q387" s="152">
        <v>127.2</v>
      </c>
      <c r="R387" s="153">
        <f t="shared" si="23"/>
        <v>0</v>
      </c>
      <c r="S387" s="148"/>
      <c r="T387" s="148"/>
      <c r="U387" s="154"/>
      <c r="V387" s="155"/>
      <c r="AB387" s="132"/>
    </row>
    <row r="388" spans="1:28" ht="20.100000000000001" customHeight="1">
      <c r="A388" s="219">
        <f t="shared" si="27"/>
        <v>913138</v>
      </c>
      <c r="B388" s="149"/>
      <c r="C388" s="148"/>
      <c r="D388" s="148"/>
      <c r="E388" s="148"/>
      <c r="F388" s="148"/>
      <c r="G388" s="148"/>
      <c r="H388" s="148"/>
      <c r="I388" s="148"/>
      <c r="J388" s="148"/>
      <c r="K388" s="188" t="s">
        <v>111</v>
      </c>
      <c r="L388" s="148">
        <v>100</v>
      </c>
      <c r="M388" s="202">
        <f>IF(A388="","",IF(S388="",IF(A388="","",VLOOKUP(K388,calendar_price_2013,MATCH(L388,Sheet2!$C$1:$P$1,0)+1,0)),S388)*L388)</f>
        <v>53</v>
      </c>
      <c r="N388" s="203">
        <f t="shared" si="25"/>
        <v>10.600000000000001</v>
      </c>
      <c r="O388" s="204" t="str">
        <f t="shared" si="26"/>
        <v/>
      </c>
      <c r="P388" s="151"/>
      <c r="Q388" s="152"/>
      <c r="R388" s="153" t="str">
        <f t="shared" si="23"/>
        <v/>
      </c>
      <c r="S388" s="148"/>
      <c r="T388" s="148"/>
      <c r="U388" s="154"/>
      <c r="V388" s="155"/>
      <c r="AB388" s="132"/>
    </row>
    <row r="389" spans="1:28" ht="20.100000000000001" customHeight="1">
      <c r="A389" s="219">
        <f t="shared" si="27"/>
        <v>913139</v>
      </c>
      <c r="B389" s="189" t="s">
        <v>1142</v>
      </c>
      <c r="C389" s="188" t="s">
        <v>1143</v>
      </c>
      <c r="D389" s="188" t="s">
        <v>1144</v>
      </c>
      <c r="E389" s="188" t="s">
        <v>18</v>
      </c>
      <c r="F389" s="148"/>
      <c r="G389" s="188" t="s">
        <v>326</v>
      </c>
      <c r="H389" s="188" t="s">
        <v>1145</v>
      </c>
      <c r="I389" s="188" t="s">
        <v>1146</v>
      </c>
      <c r="J389" s="188" t="s">
        <v>1147</v>
      </c>
      <c r="K389" s="188" t="s">
        <v>31</v>
      </c>
      <c r="L389" s="148">
        <v>500</v>
      </c>
      <c r="M389" s="202">
        <f>IF(A389="","",IF(S389="",IF(A389="","",VLOOKUP(K389,calendar_price_2013,MATCH(L389,Sheet2!$C$1:$P$1,0)+1,0)),S389)*L389)</f>
        <v>305</v>
      </c>
      <c r="N389" s="203">
        <f t="shared" si="25"/>
        <v>61</v>
      </c>
      <c r="O389" s="204">
        <f t="shared" si="26"/>
        <v>366</v>
      </c>
      <c r="P389" s="151">
        <v>41478</v>
      </c>
      <c r="Q389" s="152">
        <v>366</v>
      </c>
      <c r="R389" s="153">
        <f t="shared" si="23"/>
        <v>0</v>
      </c>
      <c r="S389" s="148"/>
      <c r="T389" s="148"/>
      <c r="U389" s="154"/>
      <c r="V389" s="155"/>
      <c r="AB389" s="132"/>
    </row>
    <row r="390" spans="1:28" ht="20.100000000000001" customHeight="1">
      <c r="A390" s="219">
        <f t="shared" si="27"/>
        <v>913140</v>
      </c>
      <c r="B390" s="189" t="s">
        <v>1148</v>
      </c>
      <c r="C390" s="188" t="s">
        <v>600</v>
      </c>
      <c r="D390" s="188" t="s">
        <v>1149</v>
      </c>
      <c r="E390" s="188" t="s">
        <v>1150</v>
      </c>
      <c r="F390" s="148"/>
      <c r="G390" s="188" t="s">
        <v>1151</v>
      </c>
      <c r="H390" s="188" t="s">
        <v>1153</v>
      </c>
      <c r="I390" s="188" t="s">
        <v>1152</v>
      </c>
      <c r="J390" s="188" t="s">
        <v>18</v>
      </c>
      <c r="K390" s="188" t="s">
        <v>48</v>
      </c>
      <c r="L390" s="148">
        <v>100</v>
      </c>
      <c r="M390" s="202">
        <f>IF(A390="","",IF(S390="",IF(A390="","",VLOOKUP(K390,calendar_price_2013,MATCH(L390,Sheet2!$C$1:$P$1,0)+1,0)),S390)*L390)</f>
        <v>49</v>
      </c>
      <c r="N390" s="203">
        <f t="shared" si="25"/>
        <v>9.8000000000000007</v>
      </c>
      <c r="O390" s="204">
        <f t="shared" si="26"/>
        <v>294</v>
      </c>
      <c r="P390" s="151">
        <v>41478</v>
      </c>
      <c r="Q390" s="152">
        <v>0</v>
      </c>
      <c r="R390" s="153">
        <f t="shared" si="23"/>
        <v>294</v>
      </c>
      <c r="S390" s="148">
        <v>0.49</v>
      </c>
      <c r="T390" s="148"/>
      <c r="U390" s="154"/>
      <c r="V390" s="155"/>
      <c r="AB390" s="132"/>
    </row>
    <row r="391" spans="1:28" ht="20.100000000000001" customHeight="1">
      <c r="A391" s="219">
        <f t="shared" si="27"/>
        <v>913140</v>
      </c>
      <c r="B391" s="149"/>
      <c r="C391" s="148"/>
      <c r="D391" s="148"/>
      <c r="E391" s="148"/>
      <c r="F391" s="148"/>
      <c r="G391" s="148"/>
      <c r="H391" s="148"/>
      <c r="I391" s="148"/>
      <c r="J391" s="148"/>
      <c r="K391" s="188" t="s">
        <v>45</v>
      </c>
      <c r="L391" s="148">
        <v>100</v>
      </c>
      <c r="M391" s="202">
        <f>IF(A391="","",IF(S391="",IF(A391="","",VLOOKUP(K391,calendar_price_2013,MATCH(L391,Sheet2!$C$1:$P$1,0)+1,0)),S391)*L391)</f>
        <v>49</v>
      </c>
      <c r="N391" s="203">
        <f t="shared" si="25"/>
        <v>9.8000000000000007</v>
      </c>
      <c r="O391" s="204" t="str">
        <f t="shared" si="26"/>
        <v/>
      </c>
      <c r="P391" s="151"/>
      <c r="Q391" s="152"/>
      <c r="R391" s="153" t="str">
        <f t="shared" si="23"/>
        <v/>
      </c>
      <c r="S391" s="148">
        <v>0.49</v>
      </c>
      <c r="T391" s="148"/>
      <c r="U391" s="154"/>
      <c r="V391" s="155"/>
      <c r="AB391" s="132"/>
    </row>
    <row r="392" spans="1:28" ht="20.100000000000001" customHeight="1">
      <c r="A392" s="219">
        <f t="shared" si="27"/>
        <v>913140</v>
      </c>
      <c r="B392" s="149"/>
      <c r="C392" s="148"/>
      <c r="D392" s="148"/>
      <c r="E392" s="148"/>
      <c r="F392" s="148"/>
      <c r="G392" s="148"/>
      <c r="H392" s="148"/>
      <c r="I392" s="148"/>
      <c r="J392" s="148"/>
      <c r="K392" s="188" t="s">
        <v>112</v>
      </c>
      <c r="L392" s="148">
        <v>100</v>
      </c>
      <c r="M392" s="202">
        <f>IF(A392="","",IF(S392="",IF(A392="","",VLOOKUP(K392,calendar_price_2013,MATCH(L392,Sheet2!$C$1:$P$1,0)+1,0)),S392)*L392)</f>
        <v>49</v>
      </c>
      <c r="N392" s="203">
        <f t="shared" si="25"/>
        <v>9.8000000000000007</v>
      </c>
      <c r="O392" s="204" t="str">
        <f t="shared" si="26"/>
        <v/>
      </c>
      <c r="P392" s="151"/>
      <c r="Q392" s="152"/>
      <c r="R392" s="153" t="str">
        <f t="shared" ref="R392:R455" si="28">IF(Q392="","",O392-Q392)</f>
        <v/>
      </c>
      <c r="S392" s="148">
        <v>0.49</v>
      </c>
      <c r="T392" s="148"/>
      <c r="U392" s="154"/>
      <c r="V392" s="155"/>
      <c r="AB392" s="132"/>
    </row>
    <row r="393" spans="1:28" ht="20.100000000000001" customHeight="1">
      <c r="A393" s="219">
        <f t="shared" si="27"/>
        <v>913140</v>
      </c>
      <c r="B393" s="149"/>
      <c r="C393" s="148"/>
      <c r="D393" s="148"/>
      <c r="E393" s="148"/>
      <c r="F393" s="148"/>
      <c r="G393" s="148"/>
      <c r="H393" s="148"/>
      <c r="I393" s="148"/>
      <c r="J393" s="148"/>
      <c r="K393" s="188" t="s">
        <v>133</v>
      </c>
      <c r="L393" s="148">
        <v>100</v>
      </c>
      <c r="M393" s="202">
        <f>IF(A393="","",IF(S393="",IF(A393="","",VLOOKUP(K393,calendar_price_2013,MATCH(L393,Sheet2!$C$1:$P$1,0)+1,0)),S393)*L393)</f>
        <v>49</v>
      </c>
      <c r="N393" s="203">
        <f t="shared" si="25"/>
        <v>9.8000000000000007</v>
      </c>
      <c r="O393" s="204" t="str">
        <f t="shared" si="26"/>
        <v/>
      </c>
      <c r="P393" s="151"/>
      <c r="Q393" s="152"/>
      <c r="R393" s="153" t="str">
        <f t="shared" si="28"/>
        <v/>
      </c>
      <c r="S393" s="148">
        <v>0.49</v>
      </c>
      <c r="T393" s="148"/>
      <c r="U393" s="154"/>
      <c r="V393" s="155"/>
      <c r="AB393" s="132"/>
    </row>
    <row r="394" spans="1:28" ht="20.100000000000001" customHeight="1">
      <c r="A394" s="219">
        <f t="shared" si="27"/>
        <v>913140</v>
      </c>
      <c r="B394" s="149"/>
      <c r="C394" s="148"/>
      <c r="D394" s="148"/>
      <c r="E394" s="148"/>
      <c r="F394" s="148"/>
      <c r="G394" s="148"/>
      <c r="H394" s="148"/>
      <c r="I394" s="148"/>
      <c r="J394" s="148"/>
      <c r="K394" s="188" t="s">
        <v>111</v>
      </c>
      <c r="L394" s="148">
        <v>100</v>
      </c>
      <c r="M394" s="202">
        <f>IF(A394="","",IF(S394="",IF(A394="","",VLOOKUP(K394,calendar_price_2013,MATCH(L394,Sheet2!$C$1:$P$1,0)+1,0)),S394)*L394)</f>
        <v>49</v>
      </c>
      <c r="N394" s="203">
        <f t="shared" si="25"/>
        <v>9.8000000000000007</v>
      </c>
      <c r="O394" s="204" t="str">
        <f t="shared" si="26"/>
        <v/>
      </c>
      <c r="P394" s="151"/>
      <c r="Q394" s="152"/>
      <c r="R394" s="153" t="str">
        <f t="shared" si="28"/>
        <v/>
      </c>
      <c r="S394" s="148">
        <v>0.49</v>
      </c>
      <c r="T394" s="148"/>
      <c r="U394" s="154"/>
      <c r="V394" s="155"/>
      <c r="AB394" s="132"/>
    </row>
    <row r="395" spans="1:28" ht="20.100000000000001" customHeight="1">
      <c r="A395" s="219">
        <f t="shared" si="27"/>
        <v>913141</v>
      </c>
      <c r="B395" s="189" t="s">
        <v>1154</v>
      </c>
      <c r="C395" s="188" t="s">
        <v>18</v>
      </c>
      <c r="D395" s="188" t="s">
        <v>1155</v>
      </c>
      <c r="E395" s="188" t="s">
        <v>1156</v>
      </c>
      <c r="F395" s="148"/>
      <c r="G395" s="188" t="s">
        <v>538</v>
      </c>
      <c r="H395" s="188" t="s">
        <v>1157</v>
      </c>
      <c r="I395" s="188" t="s">
        <v>1158</v>
      </c>
      <c r="J395" s="188" t="s">
        <v>18</v>
      </c>
      <c r="K395" s="188" t="s">
        <v>48</v>
      </c>
      <c r="L395" s="148">
        <v>200</v>
      </c>
      <c r="M395" s="202">
        <f>IF(A395="","",IF(S395="",IF(A395="","",VLOOKUP(K395,calendar_price_2013,MATCH(L395,Sheet2!$C$1:$P$1,0)+1,0)),S395)*L395)</f>
        <v>98</v>
      </c>
      <c r="N395" s="203">
        <f t="shared" si="25"/>
        <v>19.600000000000001</v>
      </c>
      <c r="O395" s="204">
        <f t="shared" si="26"/>
        <v>264.60000000000002</v>
      </c>
      <c r="P395" s="151">
        <v>41478</v>
      </c>
      <c r="Q395" s="152">
        <v>0</v>
      </c>
      <c r="R395" s="153">
        <f t="shared" si="28"/>
        <v>264.60000000000002</v>
      </c>
      <c r="S395" s="148">
        <v>0.49</v>
      </c>
      <c r="T395" s="148"/>
      <c r="U395" s="154"/>
      <c r="V395" s="155"/>
      <c r="AB395" s="132"/>
    </row>
    <row r="396" spans="1:28" ht="20.100000000000001" customHeight="1">
      <c r="A396" s="219">
        <f t="shared" si="27"/>
        <v>913141</v>
      </c>
      <c r="B396" s="149"/>
      <c r="C396" s="148"/>
      <c r="D396" s="148"/>
      <c r="E396" s="148"/>
      <c r="F396" s="148"/>
      <c r="G396" s="148"/>
      <c r="H396" s="148"/>
      <c r="I396" s="148"/>
      <c r="J396" s="148"/>
      <c r="K396" s="188" t="s">
        <v>45</v>
      </c>
      <c r="L396" s="148">
        <v>200</v>
      </c>
      <c r="M396" s="202">
        <v>98</v>
      </c>
      <c r="N396" s="203">
        <f t="shared" si="25"/>
        <v>0</v>
      </c>
      <c r="O396" s="204" t="str">
        <f t="shared" si="26"/>
        <v/>
      </c>
      <c r="P396" s="151"/>
      <c r="Q396" s="152"/>
      <c r="R396" s="153" t="str">
        <f t="shared" si="28"/>
        <v/>
      </c>
      <c r="S396" s="148">
        <v>0.49</v>
      </c>
      <c r="T396" s="148">
        <v>1</v>
      </c>
      <c r="U396" s="154"/>
      <c r="V396" s="155"/>
      <c r="AB396" s="132"/>
    </row>
    <row r="397" spans="1:28" ht="20.100000000000001" customHeight="1">
      <c r="A397" s="219">
        <f t="shared" si="27"/>
        <v>913141</v>
      </c>
      <c r="B397" s="149"/>
      <c r="C397" s="148"/>
      <c r="D397" s="148"/>
      <c r="E397" s="148"/>
      <c r="F397" s="148"/>
      <c r="G397" s="148"/>
      <c r="H397" s="148"/>
      <c r="I397" s="148"/>
      <c r="J397" s="148"/>
      <c r="K397" s="188" t="s">
        <v>111</v>
      </c>
      <c r="L397" s="148">
        <v>100</v>
      </c>
      <c r="M397" s="202">
        <f>IF(A397="","",IF(S397="",IF(A397="","",VLOOKUP(K397,calendar_price_2013,MATCH(L397,Sheet2!$C$1:$P$1,0)+1,0)),S397)*L397)</f>
        <v>49</v>
      </c>
      <c r="N397" s="203">
        <f t="shared" si="25"/>
        <v>0</v>
      </c>
      <c r="O397" s="204" t="str">
        <f t="shared" si="26"/>
        <v/>
      </c>
      <c r="P397" s="151"/>
      <c r="Q397" s="152"/>
      <c r="R397" s="153" t="str">
        <f t="shared" si="28"/>
        <v/>
      </c>
      <c r="S397" s="148">
        <v>0.49</v>
      </c>
      <c r="T397" s="148">
        <v>1</v>
      </c>
      <c r="U397" s="154"/>
      <c r="V397" s="155"/>
      <c r="AB397" s="132"/>
    </row>
    <row r="398" spans="1:28" ht="20.100000000000001" customHeight="1">
      <c r="A398" s="219">
        <f t="shared" si="27"/>
        <v>913142</v>
      </c>
      <c r="B398" s="189" t="s">
        <v>1159</v>
      </c>
      <c r="C398" s="188" t="s">
        <v>1160</v>
      </c>
      <c r="D398" s="188" t="s">
        <v>1161</v>
      </c>
      <c r="E398" s="188" t="s">
        <v>1156</v>
      </c>
      <c r="F398" s="188" t="s">
        <v>18</v>
      </c>
      <c r="G398" s="188" t="s">
        <v>538</v>
      </c>
      <c r="H398" s="188" t="s">
        <v>1162</v>
      </c>
      <c r="I398" s="188" t="s">
        <v>1163</v>
      </c>
      <c r="J398" s="188" t="s">
        <v>18</v>
      </c>
      <c r="K398" s="188" t="s">
        <v>48</v>
      </c>
      <c r="L398" s="148">
        <v>200</v>
      </c>
      <c r="M398" s="202">
        <f>IF(A398="","",IF(S398="",IF(A398="","",VLOOKUP(K398,calendar_price_2013,MATCH(L398,Sheet2!$C$1:$P$1,0)+1,0)),S398)*L398)</f>
        <v>98</v>
      </c>
      <c r="N398" s="203">
        <f t="shared" si="25"/>
        <v>19.600000000000001</v>
      </c>
      <c r="O398" s="204">
        <f t="shared" si="26"/>
        <v>352.8</v>
      </c>
      <c r="P398" s="151">
        <v>41478</v>
      </c>
      <c r="Q398" s="152">
        <v>0</v>
      </c>
      <c r="R398" s="153">
        <f t="shared" si="28"/>
        <v>352.8</v>
      </c>
      <c r="S398" s="148">
        <v>0.49</v>
      </c>
      <c r="T398" s="148"/>
      <c r="U398" s="154"/>
      <c r="V398" s="155"/>
      <c r="AB398" s="132"/>
    </row>
    <row r="399" spans="1:28" ht="20.100000000000001" customHeight="1">
      <c r="A399" s="219">
        <f t="shared" si="27"/>
        <v>913142</v>
      </c>
      <c r="B399" s="149"/>
      <c r="C399" s="148"/>
      <c r="D399" s="148"/>
      <c r="E399" s="148"/>
      <c r="F399" s="148"/>
      <c r="G399" s="148"/>
      <c r="H399" s="148"/>
      <c r="I399" s="148"/>
      <c r="J399" s="148"/>
      <c r="K399" s="188" t="s">
        <v>153</v>
      </c>
      <c r="L399" s="148">
        <v>200</v>
      </c>
      <c r="M399" s="202">
        <f>IF(A399="","",IF(S399="",IF(A399="","",VLOOKUP(K399,calendar_price_2013,MATCH(L399,Sheet2!$C$1:$P$1,0)+1,0)),S399)*L399)</f>
        <v>98</v>
      </c>
      <c r="N399" s="203">
        <f t="shared" si="25"/>
        <v>19.600000000000001</v>
      </c>
      <c r="O399" s="204" t="str">
        <f t="shared" si="26"/>
        <v/>
      </c>
      <c r="P399" s="151"/>
      <c r="Q399" s="152"/>
      <c r="R399" s="153" t="str">
        <f t="shared" si="28"/>
        <v/>
      </c>
      <c r="S399" s="148">
        <v>0.49</v>
      </c>
      <c r="T399" s="148"/>
      <c r="U399" s="154"/>
      <c r="V399" s="155"/>
      <c r="AB399" s="132"/>
    </row>
    <row r="400" spans="1:28" ht="20.100000000000001" customHeight="1">
      <c r="A400" s="219">
        <f t="shared" si="27"/>
        <v>913142</v>
      </c>
      <c r="B400" s="149"/>
      <c r="C400" s="148"/>
      <c r="D400" s="148"/>
      <c r="E400" s="148"/>
      <c r="F400" s="148"/>
      <c r="G400" s="148"/>
      <c r="H400" s="148"/>
      <c r="I400" s="148"/>
      <c r="J400" s="148"/>
      <c r="K400" s="188" t="s">
        <v>169</v>
      </c>
      <c r="L400" s="148">
        <v>200</v>
      </c>
      <c r="M400" s="202">
        <f>IF(A400="","",IF(S400="",IF(A400="","",VLOOKUP(K400,calendar_price_2013,MATCH(L400,Sheet2!$C$1:$P$1,0)+1,0)),S400)*L400)</f>
        <v>98</v>
      </c>
      <c r="N400" s="203">
        <f t="shared" si="25"/>
        <v>19.600000000000001</v>
      </c>
      <c r="O400" s="204" t="str">
        <f t="shared" si="26"/>
        <v/>
      </c>
      <c r="P400" s="151"/>
      <c r="Q400" s="152"/>
      <c r="R400" s="153" t="str">
        <f t="shared" si="28"/>
        <v/>
      </c>
      <c r="S400" s="148">
        <v>0.49</v>
      </c>
      <c r="T400" s="148"/>
      <c r="U400" s="154"/>
      <c r="V400" s="155"/>
      <c r="AB400" s="132"/>
    </row>
    <row r="401" spans="1:28" ht="20.100000000000001" customHeight="1">
      <c r="A401" s="219">
        <f t="shared" si="27"/>
        <v>913143</v>
      </c>
      <c r="B401" s="189" t="s">
        <v>1164</v>
      </c>
      <c r="C401" s="188" t="s">
        <v>1160</v>
      </c>
      <c r="D401" s="188" t="s">
        <v>1165</v>
      </c>
      <c r="E401" s="188" t="s">
        <v>1166</v>
      </c>
      <c r="F401" s="188" t="s">
        <v>1167</v>
      </c>
      <c r="G401" s="188" t="s">
        <v>199</v>
      </c>
      <c r="H401" s="188" t="s">
        <v>1168</v>
      </c>
      <c r="I401" s="188" t="s">
        <v>1169</v>
      </c>
      <c r="J401" s="148"/>
      <c r="K401" s="188" t="s">
        <v>48</v>
      </c>
      <c r="L401" s="148">
        <v>200</v>
      </c>
      <c r="M401" s="202">
        <f>IF(A401="","",IF(S401="",IF(A401="","",VLOOKUP(K401,calendar_price_2013,MATCH(L401,Sheet2!$C$1:$P$1,0)+1,0)),S401)*L401)</f>
        <v>98</v>
      </c>
      <c r="N401" s="203">
        <f t="shared" si="25"/>
        <v>19.600000000000001</v>
      </c>
      <c r="O401" s="204">
        <f t="shared" si="26"/>
        <v>352.8</v>
      </c>
      <c r="P401" s="151">
        <v>41478</v>
      </c>
      <c r="Q401" s="152">
        <v>0</v>
      </c>
      <c r="R401" s="153">
        <f t="shared" si="28"/>
        <v>352.8</v>
      </c>
      <c r="S401" s="148">
        <v>0.49</v>
      </c>
      <c r="T401" s="148"/>
      <c r="U401" s="154"/>
      <c r="V401" s="155"/>
      <c r="AB401" s="132"/>
    </row>
    <row r="402" spans="1:28" ht="20.100000000000001" customHeight="1">
      <c r="A402" s="219">
        <f t="shared" si="27"/>
        <v>913143</v>
      </c>
      <c r="B402" s="149"/>
      <c r="C402" s="148"/>
      <c r="D402" s="148"/>
      <c r="E402" s="148"/>
      <c r="F402" s="148"/>
      <c r="G402" s="148"/>
      <c r="H402" s="148"/>
      <c r="I402" s="148"/>
      <c r="J402" s="148"/>
      <c r="K402" s="188" t="s">
        <v>153</v>
      </c>
      <c r="L402" s="148">
        <v>200</v>
      </c>
      <c r="M402" s="202">
        <f>IF(A402="","",IF(S402="",IF(A402="","",VLOOKUP(K402,calendar_price_2013,MATCH(L402,Sheet2!$C$1:$P$1,0)+1,0)),S402)*L402)</f>
        <v>98</v>
      </c>
      <c r="N402" s="203">
        <f t="shared" si="25"/>
        <v>19.600000000000001</v>
      </c>
      <c r="O402" s="204" t="str">
        <f t="shared" si="26"/>
        <v/>
      </c>
      <c r="P402" s="151"/>
      <c r="Q402" s="152"/>
      <c r="R402" s="153" t="str">
        <f t="shared" si="28"/>
        <v/>
      </c>
      <c r="S402" s="148">
        <v>0.49</v>
      </c>
      <c r="T402" s="148"/>
      <c r="U402" s="154"/>
      <c r="V402" s="155"/>
      <c r="AB402" s="132"/>
    </row>
    <row r="403" spans="1:28" ht="20.100000000000001" customHeight="1">
      <c r="A403" s="219">
        <f t="shared" si="27"/>
        <v>913143</v>
      </c>
      <c r="B403" s="149"/>
      <c r="C403" s="148"/>
      <c r="D403" s="148"/>
      <c r="E403" s="148"/>
      <c r="F403" s="148"/>
      <c r="G403" s="148"/>
      <c r="H403" s="148"/>
      <c r="I403" s="148"/>
      <c r="J403" s="148"/>
      <c r="K403" s="188" t="s">
        <v>169</v>
      </c>
      <c r="L403" s="148">
        <v>200</v>
      </c>
      <c r="M403" s="202">
        <f>IF(A403="","",IF(S403="",IF(A403="","",VLOOKUP(K403,calendar_price_2013,MATCH(L403,Sheet2!$C$1:$P$1,0)+1,0)),S403)*L403)</f>
        <v>98</v>
      </c>
      <c r="N403" s="203">
        <f t="shared" si="25"/>
        <v>19.600000000000001</v>
      </c>
      <c r="O403" s="204" t="str">
        <f t="shared" si="26"/>
        <v/>
      </c>
      <c r="P403" s="151"/>
      <c r="Q403" s="152"/>
      <c r="R403" s="153" t="str">
        <f t="shared" si="28"/>
        <v/>
      </c>
      <c r="S403" s="148">
        <v>0.49</v>
      </c>
      <c r="T403" s="148"/>
      <c r="U403" s="154"/>
      <c r="V403" s="155"/>
      <c r="AB403" s="132"/>
    </row>
    <row r="404" spans="1:28" ht="20.100000000000001" customHeight="1">
      <c r="A404" s="219">
        <f t="shared" si="27"/>
        <v>913144</v>
      </c>
      <c r="B404" s="189" t="s">
        <v>1170</v>
      </c>
      <c r="C404" s="188" t="s">
        <v>1171</v>
      </c>
      <c r="D404" s="188" t="s">
        <v>1172</v>
      </c>
      <c r="E404" s="188" t="s">
        <v>1173</v>
      </c>
      <c r="F404" s="148"/>
      <c r="G404" s="188" t="s">
        <v>371</v>
      </c>
      <c r="H404" s="188" t="s">
        <v>1174</v>
      </c>
      <c r="I404" s="188" t="s">
        <v>1175</v>
      </c>
      <c r="J404" s="188" t="s">
        <v>1176</v>
      </c>
      <c r="K404" s="188" t="s">
        <v>91</v>
      </c>
      <c r="L404" s="148">
        <v>100</v>
      </c>
      <c r="M404" s="202">
        <f>IF(A404="","",IF(S404="",IF(A404="","",VLOOKUP(K404,calendar_price_2013,MATCH(L404,Sheet2!$C$1:$P$1,0)+1,0)),S404)*L404)</f>
        <v>53</v>
      </c>
      <c r="N404" s="203">
        <f t="shared" si="25"/>
        <v>10.600000000000001</v>
      </c>
      <c r="O404" s="204">
        <f t="shared" si="26"/>
        <v>127.2</v>
      </c>
      <c r="P404" s="151">
        <v>41478</v>
      </c>
      <c r="Q404" s="152">
        <v>0</v>
      </c>
      <c r="R404" s="153">
        <f t="shared" si="28"/>
        <v>127.2</v>
      </c>
      <c r="S404" s="148"/>
      <c r="T404" s="148"/>
      <c r="U404" s="154"/>
      <c r="V404" s="155"/>
      <c r="AB404" s="132"/>
    </row>
    <row r="405" spans="1:28" ht="20.100000000000001" customHeight="1">
      <c r="A405" s="219">
        <f t="shared" si="27"/>
        <v>913144</v>
      </c>
      <c r="B405" s="149"/>
      <c r="C405" s="148"/>
      <c r="D405" s="148"/>
      <c r="E405" s="148"/>
      <c r="F405" s="148"/>
      <c r="G405" s="148"/>
      <c r="H405" s="148"/>
      <c r="I405" s="148"/>
      <c r="J405" s="148"/>
      <c r="K405" s="188" t="s">
        <v>48</v>
      </c>
      <c r="L405" s="148">
        <v>100</v>
      </c>
      <c r="M405" s="202">
        <f>IF(A405="","",IF(S405="",IF(A405="","",VLOOKUP(K405,calendar_price_2013,MATCH(L405,Sheet2!$C$1:$P$1,0)+1,0)),S405)*L405)</f>
        <v>53</v>
      </c>
      <c r="N405" s="203">
        <f t="shared" si="25"/>
        <v>10.600000000000001</v>
      </c>
      <c r="O405" s="204" t="str">
        <f t="shared" si="26"/>
        <v/>
      </c>
      <c r="P405" s="151"/>
      <c r="Q405" s="152"/>
      <c r="R405" s="153" t="str">
        <f t="shared" si="28"/>
        <v/>
      </c>
      <c r="S405" s="148"/>
      <c r="T405" s="148"/>
      <c r="U405" s="154"/>
      <c r="V405" s="155"/>
      <c r="AB405" s="132"/>
    </row>
    <row r="406" spans="1:28" ht="20.100000000000001" customHeight="1">
      <c r="A406" s="219">
        <f t="shared" si="27"/>
        <v>913145</v>
      </c>
      <c r="B406" s="189" t="s">
        <v>374</v>
      </c>
      <c r="C406" s="188" t="s">
        <v>18</v>
      </c>
      <c r="D406" s="188" t="s">
        <v>1177</v>
      </c>
      <c r="E406" s="188" t="s">
        <v>1178</v>
      </c>
      <c r="F406" s="188" t="s">
        <v>18</v>
      </c>
      <c r="G406" s="188" t="s">
        <v>1179</v>
      </c>
      <c r="H406" s="188" t="s">
        <v>1180</v>
      </c>
      <c r="I406" s="188" t="s">
        <v>1181</v>
      </c>
      <c r="J406" s="188" t="s">
        <v>18</v>
      </c>
      <c r="K406" s="188" t="s">
        <v>45</v>
      </c>
      <c r="L406" s="148">
        <v>150</v>
      </c>
      <c r="M406" s="202">
        <f>IF(A406="","",IF(S406="",IF(A406="","",VLOOKUP(K406,calendar_price_2013,MATCH(L406,Sheet2!$C$1:$P$1,0)+1,0)),S406)*L406)</f>
        <v>79.5</v>
      </c>
      <c r="N406" s="203">
        <f t="shared" si="25"/>
        <v>15.9</v>
      </c>
      <c r="O406" s="204">
        <f t="shared" si="26"/>
        <v>190.8</v>
      </c>
      <c r="P406" s="151">
        <v>41478</v>
      </c>
      <c r="Q406" s="152">
        <v>0</v>
      </c>
      <c r="R406" s="153">
        <f t="shared" si="28"/>
        <v>190.8</v>
      </c>
      <c r="S406" s="148">
        <v>0.53</v>
      </c>
      <c r="T406" s="148"/>
      <c r="U406" s="154"/>
      <c r="V406" s="155"/>
      <c r="AB406" s="132"/>
    </row>
    <row r="407" spans="1:28" ht="20.100000000000001" customHeight="1">
      <c r="A407" s="219">
        <f t="shared" si="27"/>
        <v>913145</v>
      </c>
      <c r="B407" s="149"/>
      <c r="C407" s="148"/>
      <c r="D407" s="148"/>
      <c r="E407" s="148"/>
      <c r="F407" s="148"/>
      <c r="G407" s="148"/>
      <c r="H407" s="148"/>
      <c r="I407" s="148"/>
      <c r="J407" s="148"/>
      <c r="K407" s="188" t="s">
        <v>111</v>
      </c>
      <c r="L407" s="148">
        <v>150</v>
      </c>
      <c r="M407" s="202">
        <f>IF(A407="","",IF(S407="",IF(A407="","",VLOOKUP(K407,calendar_price_2013,MATCH(L407,Sheet2!$C$1:$P$1,0)+1,0)),S407)*L407)</f>
        <v>79.5</v>
      </c>
      <c r="N407" s="203">
        <f t="shared" si="25"/>
        <v>15.9</v>
      </c>
      <c r="O407" s="204" t="str">
        <f t="shared" si="26"/>
        <v/>
      </c>
      <c r="P407" s="151"/>
      <c r="Q407" s="152"/>
      <c r="R407" s="153" t="str">
        <f t="shared" si="28"/>
        <v/>
      </c>
      <c r="S407" s="148">
        <v>0.53</v>
      </c>
      <c r="T407" s="148"/>
      <c r="U407" s="154"/>
      <c r="V407" s="155"/>
      <c r="AB407" s="132"/>
    </row>
    <row r="408" spans="1:28" ht="20.100000000000001" customHeight="1">
      <c r="A408" s="219">
        <f t="shared" si="27"/>
        <v>913146</v>
      </c>
      <c r="B408" s="189" t="s">
        <v>374</v>
      </c>
      <c r="C408" s="188" t="s">
        <v>18</v>
      </c>
      <c r="D408" s="188" t="s">
        <v>1182</v>
      </c>
      <c r="E408" s="188" t="s">
        <v>1183</v>
      </c>
      <c r="F408" s="148"/>
      <c r="G408" s="188" t="s">
        <v>793</v>
      </c>
      <c r="H408" s="188" t="s">
        <v>1184</v>
      </c>
      <c r="I408" s="188" t="s">
        <v>1185</v>
      </c>
      <c r="J408" s="188" t="s">
        <v>1186</v>
      </c>
      <c r="K408" s="188" t="s">
        <v>163</v>
      </c>
      <c r="L408" s="148">
        <v>500</v>
      </c>
      <c r="M408" s="202">
        <f>IF(A408="","",IF(S408="",IF(A408="","",VLOOKUP(K408,calendar_price_2013,MATCH(L408,Sheet2!$C$1:$P$1,0)+1,0)),S408)*L408)</f>
        <v>245</v>
      </c>
      <c r="N408" s="203">
        <f t="shared" si="25"/>
        <v>49</v>
      </c>
      <c r="O408" s="204">
        <f t="shared" si="26"/>
        <v>294</v>
      </c>
      <c r="P408" s="151">
        <v>41478</v>
      </c>
      <c r="Q408" s="152">
        <v>0</v>
      </c>
      <c r="R408" s="153">
        <f t="shared" si="28"/>
        <v>294</v>
      </c>
      <c r="S408" s="148"/>
      <c r="T408" s="148"/>
      <c r="U408" s="154"/>
      <c r="V408" s="155"/>
      <c r="AB408" s="132"/>
    </row>
    <row r="409" spans="1:28" ht="20.100000000000001" customHeight="1">
      <c r="A409" s="219">
        <f t="shared" si="27"/>
        <v>913147</v>
      </c>
      <c r="B409" s="189" t="s">
        <v>1187</v>
      </c>
      <c r="C409" s="188" t="s">
        <v>600</v>
      </c>
      <c r="D409" s="188" t="s">
        <v>1188</v>
      </c>
      <c r="E409" s="188" t="s">
        <v>1189</v>
      </c>
      <c r="F409" s="148"/>
      <c r="G409" s="188" t="s">
        <v>1047</v>
      </c>
      <c r="H409" s="188" t="s">
        <v>1190</v>
      </c>
      <c r="I409" s="188" t="s">
        <v>1191</v>
      </c>
      <c r="J409" s="188" t="s">
        <v>18</v>
      </c>
      <c r="K409" s="188" t="s">
        <v>111</v>
      </c>
      <c r="L409" s="148">
        <v>100</v>
      </c>
      <c r="M409" s="202">
        <f>IF(A409="","",IF(S409="",IF(A409="","",VLOOKUP(K409,calendar_price_2013,MATCH(L409,Sheet2!$C$1:$P$1,0)+1,0)),S409)*L409)</f>
        <v>49</v>
      </c>
      <c r="N409" s="203">
        <f t="shared" si="25"/>
        <v>9.8000000000000007</v>
      </c>
      <c r="O409" s="204">
        <f t="shared" si="26"/>
        <v>294</v>
      </c>
      <c r="P409" s="151">
        <v>41479</v>
      </c>
      <c r="Q409" s="152">
        <v>0</v>
      </c>
      <c r="R409" s="153">
        <f t="shared" si="28"/>
        <v>294</v>
      </c>
      <c r="S409" s="148">
        <v>0.49</v>
      </c>
      <c r="T409" s="148"/>
      <c r="U409" s="154"/>
      <c r="V409" s="155"/>
      <c r="AB409" s="132"/>
    </row>
    <row r="410" spans="1:28" ht="20.100000000000001" customHeight="1">
      <c r="A410" s="219">
        <f t="shared" si="27"/>
        <v>913147</v>
      </c>
      <c r="B410" s="149"/>
      <c r="C410" s="148"/>
      <c r="D410" s="148"/>
      <c r="E410" s="148"/>
      <c r="F410" s="148"/>
      <c r="G410" s="148"/>
      <c r="H410" s="148"/>
      <c r="I410" s="148"/>
      <c r="J410" s="148"/>
      <c r="K410" s="188" t="s">
        <v>161</v>
      </c>
      <c r="L410" s="148">
        <v>100</v>
      </c>
      <c r="M410" s="202">
        <f>IF(A410="","",IF(S410="",IF(A410="","",VLOOKUP(K410,calendar_price_2013,MATCH(L410,Sheet2!$C$1:$P$1,0)+1,0)),S410)*L410)</f>
        <v>49</v>
      </c>
      <c r="N410" s="203">
        <f t="shared" si="25"/>
        <v>9.8000000000000007</v>
      </c>
      <c r="O410" s="204" t="str">
        <f t="shared" si="26"/>
        <v/>
      </c>
      <c r="P410" s="151"/>
      <c r="Q410" s="152"/>
      <c r="R410" s="153" t="str">
        <f t="shared" si="28"/>
        <v/>
      </c>
      <c r="S410" s="148">
        <v>0.49</v>
      </c>
      <c r="T410" s="148"/>
      <c r="U410" s="154"/>
      <c r="V410" s="155"/>
      <c r="AB410" s="132"/>
    </row>
    <row r="411" spans="1:28" ht="20.100000000000001" customHeight="1">
      <c r="A411" s="219">
        <f t="shared" si="27"/>
        <v>913147</v>
      </c>
      <c r="B411" s="149"/>
      <c r="C411" s="148"/>
      <c r="D411" s="148"/>
      <c r="E411" s="148"/>
      <c r="F411" s="148"/>
      <c r="G411" s="148"/>
      <c r="H411" s="148"/>
      <c r="I411" s="148"/>
      <c r="J411" s="148"/>
      <c r="K411" s="188" t="s">
        <v>153</v>
      </c>
      <c r="L411" s="148">
        <v>100</v>
      </c>
      <c r="M411" s="202">
        <f>IF(A411="","",IF(S411="",IF(A411="","",VLOOKUP(K411,calendar_price_2013,MATCH(L411,Sheet2!$C$1:$P$1,0)+1,0)),S411)*L411)</f>
        <v>49</v>
      </c>
      <c r="N411" s="203">
        <f t="shared" si="25"/>
        <v>9.8000000000000007</v>
      </c>
      <c r="O411" s="204" t="str">
        <f t="shared" si="26"/>
        <v/>
      </c>
      <c r="P411" s="151"/>
      <c r="Q411" s="152"/>
      <c r="R411" s="153" t="str">
        <f t="shared" si="28"/>
        <v/>
      </c>
      <c r="S411" s="148">
        <v>0.49</v>
      </c>
      <c r="T411" s="148"/>
      <c r="U411" s="154"/>
      <c r="V411" s="155"/>
      <c r="AB411" s="132"/>
    </row>
    <row r="412" spans="1:28" ht="20.100000000000001" customHeight="1">
      <c r="A412" s="219">
        <f t="shared" si="27"/>
        <v>913147</v>
      </c>
      <c r="B412" s="149"/>
      <c r="C412" s="148"/>
      <c r="D412" s="148"/>
      <c r="E412" s="148"/>
      <c r="F412" s="148"/>
      <c r="G412" s="148"/>
      <c r="H412" s="148"/>
      <c r="I412" s="148"/>
      <c r="J412" s="148"/>
      <c r="K412" s="188" t="s">
        <v>160</v>
      </c>
      <c r="L412" s="148">
        <v>100</v>
      </c>
      <c r="M412" s="202">
        <f>IF(A412="","",IF(S412="",IF(A412="","",VLOOKUP(K412,calendar_price_2013,MATCH(L412,Sheet2!$C$1:$P$1,0)+1,0)),S412)*L412)</f>
        <v>49</v>
      </c>
      <c r="N412" s="203">
        <f t="shared" si="25"/>
        <v>9.8000000000000007</v>
      </c>
      <c r="O412" s="204" t="str">
        <f t="shared" si="26"/>
        <v/>
      </c>
      <c r="P412" s="151"/>
      <c r="Q412" s="152"/>
      <c r="R412" s="153" t="str">
        <f t="shared" si="28"/>
        <v/>
      </c>
      <c r="S412" s="148">
        <v>0.49</v>
      </c>
      <c r="T412" s="148"/>
      <c r="U412" s="154"/>
      <c r="V412" s="155"/>
      <c r="AB412" s="132"/>
    </row>
    <row r="413" spans="1:28" ht="20.100000000000001" customHeight="1">
      <c r="A413" s="219">
        <f t="shared" si="27"/>
        <v>913147</v>
      </c>
      <c r="B413" s="149"/>
      <c r="C413" s="148"/>
      <c r="D413" s="148"/>
      <c r="E413" s="148"/>
      <c r="F413" s="148"/>
      <c r="G413" s="148"/>
      <c r="H413" s="148"/>
      <c r="I413" s="148"/>
      <c r="J413" s="148"/>
      <c r="K413" s="188" t="s">
        <v>162</v>
      </c>
      <c r="L413" s="148">
        <v>100</v>
      </c>
      <c r="M413" s="202">
        <f>IF(A413="","",IF(S413="",IF(A413="","",VLOOKUP(K413,calendar_price_2013,MATCH(L413,Sheet2!$C$1:$P$1,0)+1,0)),S413)*L413)</f>
        <v>49</v>
      </c>
      <c r="N413" s="203">
        <f t="shared" si="25"/>
        <v>9.8000000000000007</v>
      </c>
      <c r="O413" s="204" t="str">
        <f t="shared" si="26"/>
        <v/>
      </c>
      <c r="P413" s="151"/>
      <c r="Q413" s="152"/>
      <c r="R413" s="153" t="str">
        <f t="shared" si="28"/>
        <v/>
      </c>
      <c r="S413" s="148">
        <v>0.49</v>
      </c>
      <c r="T413" s="148"/>
      <c r="U413" s="154"/>
      <c r="V413" s="155"/>
      <c r="AB413" s="132"/>
    </row>
    <row r="414" spans="1:28" ht="20.100000000000001" customHeight="1">
      <c r="A414" s="219">
        <f t="shared" si="27"/>
        <v>913148</v>
      </c>
      <c r="B414" s="189" t="s">
        <v>476</v>
      </c>
      <c r="C414" s="188" t="s">
        <v>1194</v>
      </c>
      <c r="D414" s="188" t="s">
        <v>1195</v>
      </c>
      <c r="E414" s="188" t="s">
        <v>1196</v>
      </c>
      <c r="F414" s="188" t="s">
        <v>1197</v>
      </c>
      <c r="G414" s="188" t="s">
        <v>766</v>
      </c>
      <c r="H414" s="188" t="s">
        <v>1198</v>
      </c>
      <c r="I414" s="188" t="s">
        <v>1199</v>
      </c>
      <c r="J414" s="188" t="s">
        <v>18</v>
      </c>
      <c r="K414" s="188" t="s">
        <v>111</v>
      </c>
      <c r="L414" s="148">
        <v>200</v>
      </c>
      <c r="M414" s="202">
        <f>IF(A414="","",IF(S414="",IF(A414="","",VLOOKUP(K414,calendar_price_2013,MATCH(L414,Sheet2!$C$1:$P$1,0)+1,0)),S414)*L414)</f>
        <v>106</v>
      </c>
      <c r="N414" s="203">
        <f t="shared" si="25"/>
        <v>21.200000000000003</v>
      </c>
      <c r="O414" s="204">
        <f t="shared" si="26"/>
        <v>127.2</v>
      </c>
      <c r="P414" s="151">
        <v>41480</v>
      </c>
      <c r="Q414" s="152">
        <v>127.2</v>
      </c>
      <c r="R414" s="153">
        <f t="shared" si="28"/>
        <v>0</v>
      </c>
      <c r="S414" s="148"/>
      <c r="T414" s="148"/>
      <c r="U414" s="154"/>
      <c r="V414" s="155"/>
      <c r="AB414" s="132"/>
    </row>
    <row r="415" spans="1:28" ht="20.100000000000001" customHeight="1">
      <c r="A415" s="219">
        <f t="shared" si="27"/>
        <v>913149</v>
      </c>
      <c r="B415" s="189" t="s">
        <v>1200</v>
      </c>
      <c r="C415" s="188" t="s">
        <v>18</v>
      </c>
      <c r="D415" s="188" t="s">
        <v>1201</v>
      </c>
      <c r="E415" s="188" t="s">
        <v>1202</v>
      </c>
      <c r="F415" s="188" t="s">
        <v>18</v>
      </c>
      <c r="G415" s="188" t="s">
        <v>218</v>
      </c>
      <c r="H415" s="188" t="s">
        <v>1203</v>
      </c>
      <c r="I415" s="188" t="s">
        <v>1204</v>
      </c>
      <c r="J415" s="188" t="s">
        <v>18</v>
      </c>
      <c r="K415" s="188" t="s">
        <v>48</v>
      </c>
      <c r="L415" s="148">
        <v>100</v>
      </c>
      <c r="M415" s="202">
        <f>IF(A415="","",IF(S415="",IF(A415="","",VLOOKUP(K415,calendar_price_2013,MATCH(L415,Sheet2!$C$1:$P$1,0)+1,0)),S415)*L415)</f>
        <v>49</v>
      </c>
      <c r="N415" s="203">
        <f t="shared" si="25"/>
        <v>9.8000000000000007</v>
      </c>
      <c r="O415" s="204">
        <f t="shared" si="26"/>
        <v>294</v>
      </c>
      <c r="P415" s="151">
        <v>41480</v>
      </c>
      <c r="Q415" s="152">
        <v>294</v>
      </c>
      <c r="R415" s="153">
        <f t="shared" si="28"/>
        <v>0</v>
      </c>
      <c r="S415" s="148">
        <v>0.49</v>
      </c>
      <c r="T415" s="148"/>
      <c r="U415" s="154"/>
      <c r="V415" s="155"/>
      <c r="AB415" s="132"/>
    </row>
    <row r="416" spans="1:28" ht="20.100000000000001" customHeight="1">
      <c r="A416" s="219">
        <f t="shared" si="27"/>
        <v>913149</v>
      </c>
      <c r="B416" s="149"/>
      <c r="C416" s="148"/>
      <c r="D416" s="148"/>
      <c r="E416" s="148"/>
      <c r="F416" s="148"/>
      <c r="G416" s="148"/>
      <c r="H416" s="148"/>
      <c r="I416" s="148"/>
      <c r="J416" s="148"/>
      <c r="K416" s="188" t="s">
        <v>91</v>
      </c>
      <c r="L416" s="148">
        <v>100</v>
      </c>
      <c r="M416" s="202">
        <f>IF(A416="","",IF(S416="",IF(A416="","",VLOOKUP(K416,calendar_price_2013,MATCH(L416,Sheet2!$C$1:$P$1,0)+1,0)),S416)*L416)</f>
        <v>49</v>
      </c>
      <c r="N416" s="203">
        <f t="shared" si="25"/>
        <v>9.8000000000000007</v>
      </c>
      <c r="O416" s="204" t="str">
        <f t="shared" si="26"/>
        <v/>
      </c>
      <c r="P416" s="151"/>
      <c r="Q416" s="152"/>
      <c r="R416" s="153" t="str">
        <f t="shared" si="28"/>
        <v/>
      </c>
      <c r="S416" s="148">
        <v>0.49</v>
      </c>
      <c r="T416" s="148"/>
      <c r="U416" s="154"/>
      <c r="V416" s="155"/>
      <c r="AB416" s="132"/>
    </row>
    <row r="417" spans="1:28" ht="20.100000000000001" customHeight="1">
      <c r="A417" s="219">
        <f t="shared" si="27"/>
        <v>913149</v>
      </c>
      <c r="B417" s="149"/>
      <c r="C417" s="148"/>
      <c r="D417" s="148"/>
      <c r="E417" s="148"/>
      <c r="F417" s="148"/>
      <c r="G417" s="148"/>
      <c r="H417" s="148"/>
      <c r="I417" s="148"/>
      <c r="J417" s="148"/>
      <c r="K417" s="188" t="s">
        <v>157</v>
      </c>
      <c r="L417" s="148">
        <v>100</v>
      </c>
      <c r="M417" s="202">
        <f>IF(A417="","",IF(S417="",IF(A417="","",VLOOKUP(K417,calendar_price_2013,MATCH(L417,Sheet2!$C$1:$P$1,0)+1,0)),S417)*L417)</f>
        <v>49</v>
      </c>
      <c r="N417" s="203">
        <f t="shared" si="25"/>
        <v>9.8000000000000007</v>
      </c>
      <c r="O417" s="204" t="str">
        <f t="shared" si="26"/>
        <v/>
      </c>
      <c r="P417" s="151"/>
      <c r="Q417" s="152"/>
      <c r="R417" s="153" t="str">
        <f t="shared" si="28"/>
        <v/>
      </c>
      <c r="S417" s="148">
        <v>0.49</v>
      </c>
      <c r="T417" s="148"/>
      <c r="U417" s="154"/>
      <c r="V417" s="155"/>
      <c r="AB417" s="132"/>
    </row>
    <row r="418" spans="1:28" ht="20.100000000000001" customHeight="1">
      <c r="A418" s="219">
        <f t="shared" si="27"/>
        <v>913149</v>
      </c>
      <c r="B418" s="149"/>
      <c r="C418" s="148"/>
      <c r="D418" s="148"/>
      <c r="E418" s="148"/>
      <c r="F418" s="148"/>
      <c r="G418" s="148"/>
      <c r="H418" s="148"/>
      <c r="I418" s="148"/>
      <c r="J418" s="148"/>
      <c r="K418" s="188" t="s">
        <v>167</v>
      </c>
      <c r="L418" s="148">
        <v>100</v>
      </c>
      <c r="M418" s="202">
        <f>IF(A418="","",IF(S418="",IF(A418="","",VLOOKUP(K418,calendar_price_2013,MATCH(L418,Sheet2!$C$1:$P$1,0)+1,0)),S418)*L418)</f>
        <v>49</v>
      </c>
      <c r="N418" s="203">
        <f t="shared" si="25"/>
        <v>9.8000000000000007</v>
      </c>
      <c r="O418" s="204" t="str">
        <f t="shared" si="26"/>
        <v/>
      </c>
      <c r="P418" s="151"/>
      <c r="Q418" s="152"/>
      <c r="R418" s="153" t="str">
        <f t="shared" si="28"/>
        <v/>
      </c>
      <c r="S418" s="148">
        <v>0.49</v>
      </c>
      <c r="T418" s="148"/>
      <c r="U418" s="154"/>
      <c r="V418" s="155"/>
      <c r="AB418" s="132"/>
    </row>
    <row r="419" spans="1:28" ht="20.100000000000001" customHeight="1">
      <c r="A419" s="219">
        <f t="shared" si="27"/>
        <v>913149</v>
      </c>
      <c r="B419" s="149"/>
      <c r="C419" s="148"/>
      <c r="D419" s="148"/>
      <c r="E419" s="148"/>
      <c r="F419" s="148"/>
      <c r="G419" s="148"/>
      <c r="H419" s="148"/>
      <c r="I419" s="148"/>
      <c r="J419" s="148"/>
      <c r="K419" s="188" t="s">
        <v>169</v>
      </c>
      <c r="L419" s="148">
        <v>100</v>
      </c>
      <c r="M419" s="202">
        <f>IF(A419="","",IF(S419="",IF(A419="","",VLOOKUP(K419,calendar_price_2013,MATCH(L419,Sheet2!$C$1:$P$1,0)+1,0)),S419)*L419)</f>
        <v>49</v>
      </c>
      <c r="N419" s="203">
        <f t="shared" si="25"/>
        <v>9.8000000000000007</v>
      </c>
      <c r="O419" s="204" t="str">
        <f t="shared" si="26"/>
        <v/>
      </c>
      <c r="P419" s="151"/>
      <c r="Q419" s="152"/>
      <c r="R419" s="153" t="str">
        <f t="shared" si="28"/>
        <v/>
      </c>
      <c r="S419" s="148">
        <v>0.49</v>
      </c>
      <c r="T419" s="148"/>
      <c r="U419" s="154"/>
      <c r="V419" s="155"/>
      <c r="AB419" s="132"/>
    </row>
    <row r="420" spans="1:28" ht="20.100000000000001" customHeight="1">
      <c r="A420" s="219">
        <f t="shared" si="27"/>
        <v>913150</v>
      </c>
      <c r="B420" s="189" t="s">
        <v>1205</v>
      </c>
      <c r="C420" s="188" t="s">
        <v>18</v>
      </c>
      <c r="D420" s="188" t="s">
        <v>1206</v>
      </c>
      <c r="E420" s="188" t="s">
        <v>1207</v>
      </c>
      <c r="F420" s="188" t="s">
        <v>18</v>
      </c>
      <c r="G420" s="188" t="s">
        <v>199</v>
      </c>
      <c r="H420" s="188" t="s">
        <v>1208</v>
      </c>
      <c r="I420" s="188" t="s">
        <v>1209</v>
      </c>
      <c r="J420" s="188" t="s">
        <v>18</v>
      </c>
      <c r="K420" s="188" t="s">
        <v>133</v>
      </c>
      <c r="L420" s="148">
        <v>100</v>
      </c>
      <c r="M420" s="202">
        <f>IF(A420="","",IF(S420="",IF(A420="","",VLOOKUP(K420,calendar_price_2013,MATCH(L420,Sheet2!$C$1:$P$1,0)+1,0)),S420)*L420)</f>
        <v>49</v>
      </c>
      <c r="N420" s="203">
        <f t="shared" si="25"/>
        <v>9.8000000000000007</v>
      </c>
      <c r="O420" s="204">
        <f t="shared" si="26"/>
        <v>294</v>
      </c>
      <c r="P420" s="151">
        <v>41480</v>
      </c>
      <c r="Q420" s="152">
        <v>0</v>
      </c>
      <c r="R420" s="153">
        <f t="shared" si="28"/>
        <v>294</v>
      </c>
      <c r="S420" s="148">
        <v>0.49</v>
      </c>
      <c r="T420" s="148"/>
      <c r="U420" s="154"/>
      <c r="V420" s="155"/>
      <c r="AB420" s="132"/>
    </row>
    <row r="421" spans="1:28" ht="20.100000000000001" customHeight="1">
      <c r="A421" s="219">
        <f t="shared" si="27"/>
        <v>913150</v>
      </c>
      <c r="B421" s="149"/>
      <c r="C421" s="148"/>
      <c r="D421" s="148"/>
      <c r="E421" s="148"/>
      <c r="F421" s="148"/>
      <c r="G421" s="148"/>
      <c r="H421" s="148"/>
      <c r="I421" s="148"/>
      <c r="J421" s="148"/>
      <c r="K421" s="188" t="s">
        <v>47</v>
      </c>
      <c r="L421" s="148">
        <v>200</v>
      </c>
      <c r="M421" s="202">
        <f>IF(A421="","",IF(S421="",IF(A421="","",VLOOKUP(K421,calendar_price_2013,MATCH(L421,Sheet2!$C$1:$P$1,0)+1,0)),S421)*L421)</f>
        <v>98</v>
      </c>
      <c r="N421" s="203">
        <f t="shared" si="25"/>
        <v>19.600000000000001</v>
      </c>
      <c r="O421" s="204" t="str">
        <f t="shared" si="26"/>
        <v/>
      </c>
      <c r="P421" s="151"/>
      <c r="Q421" s="152"/>
      <c r="R421" s="153" t="str">
        <f t="shared" si="28"/>
        <v/>
      </c>
      <c r="S421" s="148">
        <v>0.49</v>
      </c>
      <c r="T421" s="148"/>
      <c r="U421" s="154"/>
      <c r="V421" s="155"/>
      <c r="AB421" s="132"/>
    </row>
    <row r="422" spans="1:28" ht="20.100000000000001" customHeight="1">
      <c r="A422" s="219">
        <f t="shared" si="27"/>
        <v>913150</v>
      </c>
      <c r="B422" s="149"/>
      <c r="C422" s="148"/>
      <c r="D422" s="148"/>
      <c r="E422" s="148"/>
      <c r="F422" s="148"/>
      <c r="G422" s="148"/>
      <c r="H422" s="148"/>
      <c r="I422" s="148"/>
      <c r="J422" s="148"/>
      <c r="K422" s="188" t="s">
        <v>48</v>
      </c>
      <c r="L422" s="148">
        <v>200</v>
      </c>
      <c r="M422" s="202">
        <f>IF(A422="","",IF(S422="",IF(A422="","",VLOOKUP(K422,calendar_price_2013,MATCH(L422,Sheet2!$C$1:$P$1,0)+1,0)),S422)*L422)</f>
        <v>98</v>
      </c>
      <c r="N422" s="203">
        <f t="shared" si="25"/>
        <v>19.600000000000001</v>
      </c>
      <c r="O422" s="204" t="str">
        <f t="shared" si="26"/>
        <v/>
      </c>
      <c r="P422" s="151"/>
      <c r="Q422" s="152"/>
      <c r="R422" s="153" t="str">
        <f t="shared" si="28"/>
        <v/>
      </c>
      <c r="S422" s="148">
        <v>0.49</v>
      </c>
      <c r="T422" s="148"/>
      <c r="U422" s="154"/>
      <c r="V422" s="155"/>
      <c r="AB422" s="132"/>
    </row>
    <row r="423" spans="1:28" ht="20.100000000000001" customHeight="1">
      <c r="A423" s="219">
        <f t="shared" si="27"/>
        <v>913151</v>
      </c>
      <c r="B423" s="189" t="s">
        <v>1210</v>
      </c>
      <c r="C423" s="188" t="s">
        <v>18</v>
      </c>
      <c r="D423" s="188" t="s">
        <v>1211</v>
      </c>
      <c r="E423" s="188" t="s">
        <v>18</v>
      </c>
      <c r="F423" s="188" t="s">
        <v>18</v>
      </c>
      <c r="G423" s="188" t="s">
        <v>1106</v>
      </c>
      <c r="H423" s="188" t="s">
        <v>1212</v>
      </c>
      <c r="I423" s="188" t="s">
        <v>1213</v>
      </c>
      <c r="J423" s="188" t="s">
        <v>18</v>
      </c>
      <c r="K423" s="188" t="s">
        <v>46</v>
      </c>
      <c r="L423" s="148">
        <v>200</v>
      </c>
      <c r="M423" s="202">
        <f>IF(A423="","",IF(S423="",IF(A423="","",VLOOKUP(K423,calendar_price_2013,MATCH(L423,Sheet2!$C$1:$P$1,0)+1,0)),S423)*L423)</f>
        <v>98</v>
      </c>
      <c r="N423" s="203">
        <f t="shared" si="25"/>
        <v>19.600000000000001</v>
      </c>
      <c r="O423" s="204">
        <f t="shared" si="26"/>
        <v>352.8</v>
      </c>
      <c r="P423" s="151">
        <v>41480</v>
      </c>
      <c r="Q423" s="152">
        <v>0</v>
      </c>
      <c r="R423" s="153">
        <f t="shared" si="28"/>
        <v>352.8</v>
      </c>
      <c r="S423" s="148">
        <v>0.49</v>
      </c>
      <c r="T423" s="148"/>
      <c r="U423" s="154"/>
      <c r="V423" s="155"/>
      <c r="AB423" s="132"/>
    </row>
    <row r="424" spans="1:28" ht="20.100000000000001" customHeight="1">
      <c r="A424" s="219">
        <f t="shared" si="27"/>
        <v>913151</v>
      </c>
      <c r="B424" s="149"/>
      <c r="C424" s="148"/>
      <c r="D424" s="148"/>
      <c r="E424" s="148"/>
      <c r="F424" s="148"/>
      <c r="G424" s="148"/>
      <c r="H424" s="148"/>
      <c r="I424" s="148"/>
      <c r="J424" s="148"/>
      <c r="K424" s="188" t="s">
        <v>111</v>
      </c>
      <c r="L424" s="148">
        <v>100</v>
      </c>
      <c r="M424" s="202">
        <f>IF(A424="","",IF(S424="",IF(A424="","",VLOOKUP(K424,calendar_price_2013,MATCH(L424,Sheet2!$C$1:$P$1,0)+1,0)),S424)*L424)</f>
        <v>49</v>
      </c>
      <c r="N424" s="203">
        <f t="shared" si="25"/>
        <v>9.8000000000000007</v>
      </c>
      <c r="O424" s="204" t="str">
        <f t="shared" si="26"/>
        <v/>
      </c>
      <c r="P424" s="151"/>
      <c r="Q424" s="152"/>
      <c r="R424" s="153" t="str">
        <f t="shared" si="28"/>
        <v/>
      </c>
      <c r="S424" s="148">
        <v>0.49</v>
      </c>
      <c r="T424" s="148"/>
      <c r="U424" s="154"/>
      <c r="V424" s="155"/>
      <c r="AB424" s="132"/>
    </row>
    <row r="425" spans="1:28" ht="20.100000000000001" customHeight="1">
      <c r="A425" s="219">
        <f t="shared" si="27"/>
        <v>913151</v>
      </c>
      <c r="B425" s="149"/>
      <c r="C425" s="148"/>
      <c r="D425" s="148"/>
      <c r="E425" s="148"/>
      <c r="F425" s="148"/>
      <c r="G425" s="148"/>
      <c r="H425" s="148"/>
      <c r="I425" s="148"/>
      <c r="J425" s="148"/>
      <c r="K425" s="188" t="s">
        <v>47</v>
      </c>
      <c r="L425" s="148">
        <v>100</v>
      </c>
      <c r="M425" s="202">
        <f>IF(A425="","",IF(S425="",IF(A425="","",VLOOKUP(K425,calendar_price_2013,MATCH(L425,Sheet2!$C$1:$P$1,0)+1,0)),S425)*L425)</f>
        <v>49</v>
      </c>
      <c r="N425" s="203">
        <f t="shared" si="25"/>
        <v>9.8000000000000007</v>
      </c>
      <c r="O425" s="204" t="str">
        <f t="shared" si="26"/>
        <v/>
      </c>
      <c r="P425" s="151"/>
      <c r="Q425" s="152"/>
      <c r="R425" s="153" t="str">
        <f t="shared" si="28"/>
        <v/>
      </c>
      <c r="S425" s="148">
        <v>0.49</v>
      </c>
      <c r="T425" s="148"/>
      <c r="U425" s="154"/>
      <c r="V425" s="155"/>
      <c r="AB425" s="132"/>
    </row>
    <row r="426" spans="1:28" ht="20.100000000000001" customHeight="1">
      <c r="A426" s="219">
        <f t="shared" si="27"/>
        <v>913151</v>
      </c>
      <c r="B426" s="149"/>
      <c r="C426" s="148"/>
      <c r="D426" s="148"/>
      <c r="E426" s="148"/>
      <c r="F426" s="148"/>
      <c r="G426" s="148"/>
      <c r="H426" s="148"/>
      <c r="I426" s="148"/>
      <c r="J426" s="148"/>
      <c r="K426" s="188" t="s">
        <v>133</v>
      </c>
      <c r="L426" s="148">
        <v>200</v>
      </c>
      <c r="M426" s="202">
        <f>IF(A426="","",IF(S426="",IF(A426="","",VLOOKUP(K426,calendar_price_2013,MATCH(L426,Sheet2!$C$1:$P$1,0)+1,0)),S426)*L426)</f>
        <v>98</v>
      </c>
      <c r="N426" s="203">
        <f t="shared" si="25"/>
        <v>19.600000000000001</v>
      </c>
      <c r="O426" s="204" t="str">
        <f t="shared" si="26"/>
        <v/>
      </c>
      <c r="P426" s="151"/>
      <c r="Q426" s="152"/>
      <c r="R426" s="153" t="str">
        <f t="shared" si="28"/>
        <v/>
      </c>
      <c r="S426" s="148">
        <v>0.49</v>
      </c>
      <c r="T426" s="148"/>
      <c r="U426" s="154"/>
      <c r="V426" s="155"/>
      <c r="AB426" s="132"/>
    </row>
    <row r="427" spans="1:28" ht="20.100000000000001" customHeight="1">
      <c r="A427" s="219">
        <f t="shared" si="27"/>
        <v>913152</v>
      </c>
      <c r="B427" s="189" t="s">
        <v>1214</v>
      </c>
      <c r="C427" s="188" t="s">
        <v>1215</v>
      </c>
      <c r="D427" s="188" t="s">
        <v>1216</v>
      </c>
      <c r="E427" s="188" t="s">
        <v>1217</v>
      </c>
      <c r="F427" s="188" t="s">
        <v>18</v>
      </c>
      <c r="G427" s="188" t="s">
        <v>1218</v>
      </c>
      <c r="H427" s="188" t="s">
        <v>1219</v>
      </c>
      <c r="I427" s="188" t="s">
        <v>1220</v>
      </c>
      <c r="J427" s="188" t="s">
        <v>1221</v>
      </c>
      <c r="K427" s="188" t="s">
        <v>48</v>
      </c>
      <c r="L427" s="148">
        <v>200</v>
      </c>
      <c r="M427" s="202">
        <f>IF(A427="","",IF(S427="",IF(A427="","",VLOOKUP(K427,calendar_price_2013,MATCH(L427,Sheet2!$C$1:$P$1,0)+1,0)),S427)*L427)</f>
        <v>106</v>
      </c>
      <c r="N427" s="203">
        <f t="shared" si="25"/>
        <v>21.200000000000003</v>
      </c>
      <c r="O427" s="204">
        <f t="shared" si="26"/>
        <v>127.2</v>
      </c>
      <c r="P427" s="151">
        <v>41480</v>
      </c>
      <c r="Q427" s="152">
        <v>0</v>
      </c>
      <c r="R427" s="153">
        <f t="shared" si="28"/>
        <v>127.2</v>
      </c>
      <c r="S427" s="148"/>
      <c r="T427" s="148"/>
      <c r="U427" s="154"/>
      <c r="V427" s="155"/>
      <c r="AB427" s="132"/>
    </row>
    <row r="428" spans="1:28" ht="20.100000000000001" customHeight="1">
      <c r="A428" s="219">
        <f t="shared" si="27"/>
        <v>913153</v>
      </c>
      <c r="B428" s="189" t="s">
        <v>1222</v>
      </c>
      <c r="C428" s="188" t="s">
        <v>745</v>
      </c>
      <c r="D428" s="188" t="s">
        <v>1223</v>
      </c>
      <c r="E428" s="188" t="s">
        <v>1224</v>
      </c>
      <c r="F428" s="188" t="s">
        <v>18</v>
      </c>
      <c r="G428" s="188" t="s">
        <v>1225</v>
      </c>
      <c r="H428" s="188" t="s">
        <v>1226</v>
      </c>
      <c r="I428" s="188" t="s">
        <v>1227</v>
      </c>
      <c r="J428" s="188" t="s">
        <v>1228</v>
      </c>
      <c r="K428" s="188" t="s">
        <v>31</v>
      </c>
      <c r="L428" s="148">
        <v>300</v>
      </c>
      <c r="M428" s="202">
        <f>IF(A428="","",IF(S428="",IF(A428="","",VLOOKUP(K428,calendar_price_2013,MATCH(L428,Sheet2!$C$1:$P$1,0)+1,0)),S428)*L428)</f>
        <v>183</v>
      </c>
      <c r="N428" s="203">
        <f t="shared" si="25"/>
        <v>36.6</v>
      </c>
      <c r="O428" s="204">
        <f t="shared" si="26"/>
        <v>219.6</v>
      </c>
      <c r="P428" s="151">
        <v>41480</v>
      </c>
      <c r="Q428" s="152">
        <v>0</v>
      </c>
      <c r="R428" s="153">
        <f t="shared" si="28"/>
        <v>219.6</v>
      </c>
      <c r="S428" s="148">
        <v>0.61</v>
      </c>
      <c r="T428" s="148"/>
      <c r="U428" s="154"/>
      <c r="V428" s="155"/>
      <c r="AB428" s="132"/>
    </row>
    <row r="429" spans="1:28" ht="20.100000000000001" customHeight="1">
      <c r="A429" s="219">
        <f t="shared" si="27"/>
        <v>913154</v>
      </c>
      <c r="B429" s="189" t="s">
        <v>1229</v>
      </c>
      <c r="C429" s="188" t="s">
        <v>1230</v>
      </c>
      <c r="D429" s="188" t="s">
        <v>1231</v>
      </c>
      <c r="E429" s="188" t="s">
        <v>1232</v>
      </c>
      <c r="F429" s="188" t="s">
        <v>18</v>
      </c>
      <c r="G429" s="188" t="s">
        <v>199</v>
      </c>
      <c r="H429" s="188" t="s">
        <v>1233</v>
      </c>
      <c r="I429" s="188" t="s">
        <v>1234</v>
      </c>
      <c r="J429" s="188" t="s">
        <v>1235</v>
      </c>
      <c r="K429" s="188" t="s">
        <v>47</v>
      </c>
      <c r="L429" s="148">
        <v>500</v>
      </c>
      <c r="M429" s="202">
        <f>IF(A429="","",IF(S429="",IF(A429="","",VLOOKUP(K429,calendar_price_2013,MATCH(L429,Sheet2!$C$1:$P$1,0)+1,0)),S429)*L429)</f>
        <v>245</v>
      </c>
      <c r="N429" s="203">
        <f t="shared" si="25"/>
        <v>49</v>
      </c>
      <c r="O429" s="204">
        <f t="shared" si="26"/>
        <v>294</v>
      </c>
      <c r="P429" s="151">
        <v>41480</v>
      </c>
      <c r="Q429" s="152">
        <v>0</v>
      </c>
      <c r="R429" s="153">
        <f t="shared" si="28"/>
        <v>294</v>
      </c>
      <c r="S429" s="148"/>
      <c r="T429" s="148"/>
      <c r="U429" s="154"/>
      <c r="V429" s="155"/>
      <c r="AB429" s="132"/>
    </row>
    <row r="430" spans="1:28" ht="20.100000000000001" customHeight="1">
      <c r="A430" s="219">
        <f t="shared" si="27"/>
        <v>913155</v>
      </c>
      <c r="B430" s="189" t="s">
        <v>1236</v>
      </c>
      <c r="C430" s="188" t="s">
        <v>1237</v>
      </c>
      <c r="D430" s="188" t="s">
        <v>1238</v>
      </c>
      <c r="E430" s="188" t="s">
        <v>174</v>
      </c>
      <c r="F430" s="188" t="s">
        <v>18</v>
      </c>
      <c r="G430" s="188" t="s">
        <v>184</v>
      </c>
      <c r="H430" s="188" t="s">
        <v>1239</v>
      </c>
      <c r="I430" s="188" t="s">
        <v>1240</v>
      </c>
      <c r="J430" s="188" t="s">
        <v>1241</v>
      </c>
      <c r="K430" s="188" t="s">
        <v>48</v>
      </c>
      <c r="L430" s="148">
        <v>200</v>
      </c>
      <c r="M430" s="202">
        <f>IF(A430="","",IF(S430="",IF(A430="","",VLOOKUP(K430,calendar_price_2013,MATCH(L430,Sheet2!$C$1:$P$1,0)+1,0)),S430)*L430)</f>
        <v>106</v>
      </c>
      <c r="N430" s="203">
        <f t="shared" si="25"/>
        <v>21.200000000000003</v>
      </c>
      <c r="O430" s="204">
        <f t="shared" si="26"/>
        <v>254.4</v>
      </c>
      <c r="P430" s="151">
        <v>41480</v>
      </c>
      <c r="Q430" s="152">
        <v>0</v>
      </c>
      <c r="R430" s="153">
        <f t="shared" si="28"/>
        <v>254.4</v>
      </c>
      <c r="S430" s="148"/>
      <c r="T430" s="148"/>
      <c r="U430" s="154"/>
      <c r="V430" s="155"/>
      <c r="AB430" s="132"/>
    </row>
    <row r="431" spans="1:28" ht="20.100000000000001" customHeight="1">
      <c r="A431" s="219">
        <f t="shared" si="27"/>
        <v>913155</v>
      </c>
      <c r="B431" s="149"/>
      <c r="C431" s="148"/>
      <c r="D431" s="148"/>
      <c r="E431" s="148"/>
      <c r="F431" s="148"/>
      <c r="G431" s="148"/>
      <c r="H431" s="148"/>
      <c r="I431" s="148"/>
      <c r="J431" s="148"/>
      <c r="K431" s="188" t="s">
        <v>45</v>
      </c>
      <c r="L431" s="148">
        <v>100</v>
      </c>
      <c r="M431" s="202">
        <f>IF(A431="","",IF(S431="",IF(A431="","",VLOOKUP(K431,calendar_price_2013,MATCH(L431,Sheet2!$C$1:$P$1,0)+1,0)),S431)*L431)</f>
        <v>53</v>
      </c>
      <c r="N431" s="203">
        <f t="shared" si="25"/>
        <v>10.600000000000001</v>
      </c>
      <c r="O431" s="204" t="str">
        <f t="shared" si="26"/>
        <v/>
      </c>
      <c r="P431" s="151"/>
      <c r="Q431" s="152"/>
      <c r="R431" s="153" t="str">
        <f t="shared" si="28"/>
        <v/>
      </c>
      <c r="S431" s="148"/>
      <c r="T431" s="148"/>
      <c r="U431" s="154"/>
      <c r="V431" s="155"/>
      <c r="AB431" s="132"/>
    </row>
    <row r="432" spans="1:28" ht="20.100000000000001" customHeight="1">
      <c r="A432" s="219">
        <f t="shared" si="27"/>
        <v>913155</v>
      </c>
      <c r="B432" s="149"/>
      <c r="C432" s="148"/>
      <c r="D432" s="148"/>
      <c r="E432" s="148"/>
      <c r="F432" s="148"/>
      <c r="G432" s="148"/>
      <c r="H432" s="148"/>
      <c r="I432" s="148"/>
      <c r="J432" s="148"/>
      <c r="K432" s="188" t="s">
        <v>111</v>
      </c>
      <c r="L432" s="148">
        <v>100</v>
      </c>
      <c r="M432" s="202">
        <f>IF(A432="","",IF(S432="",IF(A432="","",VLOOKUP(K432,calendar_price_2013,MATCH(L432,Sheet2!$C$1:$P$1,0)+1,0)),S432)*L432)</f>
        <v>53</v>
      </c>
      <c r="N432" s="203">
        <f t="shared" si="25"/>
        <v>10.600000000000001</v>
      </c>
      <c r="O432" s="204" t="str">
        <f t="shared" si="26"/>
        <v/>
      </c>
      <c r="P432" s="151"/>
      <c r="Q432" s="152"/>
      <c r="R432" s="153" t="str">
        <f t="shared" si="28"/>
        <v/>
      </c>
      <c r="S432" s="148"/>
      <c r="T432" s="148"/>
      <c r="U432" s="154"/>
      <c r="V432" s="155"/>
      <c r="AB432" s="132"/>
    </row>
    <row r="433" spans="1:28" ht="20.100000000000001" customHeight="1">
      <c r="A433" s="219">
        <f t="shared" si="27"/>
        <v>913156</v>
      </c>
      <c r="B433" s="189" t="s">
        <v>1242</v>
      </c>
      <c r="C433" s="188" t="s">
        <v>1243</v>
      </c>
      <c r="D433" s="188" t="s">
        <v>1244</v>
      </c>
      <c r="E433" s="188" t="s">
        <v>931</v>
      </c>
      <c r="F433" s="188" t="s">
        <v>18</v>
      </c>
      <c r="G433" s="188" t="s">
        <v>199</v>
      </c>
      <c r="H433" s="188" t="s">
        <v>1245</v>
      </c>
      <c r="I433" s="188" t="s">
        <v>1246</v>
      </c>
      <c r="J433" s="188" t="s">
        <v>18</v>
      </c>
      <c r="K433" s="188" t="s">
        <v>109</v>
      </c>
      <c r="L433" s="148">
        <v>100</v>
      </c>
      <c r="M433" s="202">
        <f>IF(A433="","",IF(S433="",IF(A433="","",VLOOKUP(K433,calendar_price_2013,MATCH(L433,Sheet2!$C$1:$P$1,0)+1,0)),S433)*L433)</f>
        <v>49</v>
      </c>
      <c r="N433" s="203">
        <f t="shared" si="25"/>
        <v>9.8000000000000007</v>
      </c>
      <c r="O433" s="204">
        <f t="shared" si="26"/>
        <v>294</v>
      </c>
      <c r="P433" s="151">
        <v>41480</v>
      </c>
      <c r="Q433" s="152">
        <v>0</v>
      </c>
      <c r="R433" s="153">
        <f t="shared" si="28"/>
        <v>294</v>
      </c>
      <c r="S433" s="148">
        <v>0.49</v>
      </c>
      <c r="T433" s="148"/>
      <c r="U433" s="154"/>
      <c r="V433" s="155"/>
      <c r="AB433" s="132"/>
    </row>
    <row r="434" spans="1:28" ht="20.100000000000001" customHeight="1">
      <c r="A434" s="219">
        <f t="shared" si="27"/>
        <v>913156</v>
      </c>
      <c r="B434" s="149"/>
      <c r="C434" s="148"/>
      <c r="D434" s="148"/>
      <c r="E434" s="148"/>
      <c r="F434" s="148"/>
      <c r="G434" s="148"/>
      <c r="H434" s="148"/>
      <c r="I434" s="148"/>
      <c r="J434" s="148"/>
      <c r="K434" s="188" t="s">
        <v>165</v>
      </c>
      <c r="L434" s="148">
        <v>100</v>
      </c>
      <c r="M434" s="202">
        <f>IF(A434="","",IF(S434="",IF(A434="","",VLOOKUP(K434,calendar_price_2013,MATCH(L434,Sheet2!$C$1:$P$1,0)+1,0)),S434)*L434)</f>
        <v>49</v>
      </c>
      <c r="N434" s="203">
        <f t="shared" si="25"/>
        <v>9.8000000000000007</v>
      </c>
      <c r="O434" s="204" t="str">
        <f t="shared" si="26"/>
        <v/>
      </c>
      <c r="P434" s="151"/>
      <c r="Q434" s="152"/>
      <c r="R434" s="153" t="str">
        <f t="shared" si="28"/>
        <v/>
      </c>
      <c r="S434" s="148">
        <v>0.49</v>
      </c>
      <c r="T434" s="148"/>
      <c r="U434" s="154"/>
      <c r="V434" s="155"/>
      <c r="AB434" s="132"/>
    </row>
    <row r="435" spans="1:28" ht="20.100000000000001" customHeight="1">
      <c r="A435" s="219">
        <f t="shared" si="27"/>
        <v>913156</v>
      </c>
      <c r="B435" s="149"/>
      <c r="C435" s="148"/>
      <c r="D435" s="148"/>
      <c r="E435" s="148"/>
      <c r="F435" s="148"/>
      <c r="G435" s="148"/>
      <c r="H435" s="148"/>
      <c r="I435" s="148"/>
      <c r="J435" s="148"/>
      <c r="K435" s="188" t="s">
        <v>156</v>
      </c>
      <c r="L435" s="148">
        <v>100</v>
      </c>
      <c r="M435" s="202">
        <f>IF(A435="","",IF(S435="",IF(A435="","",VLOOKUP(K435,calendar_price_2013,MATCH(L435,Sheet2!$C$1:$P$1,0)+1,0)),S435)*L435)</f>
        <v>49</v>
      </c>
      <c r="N435" s="203">
        <f t="shared" si="25"/>
        <v>9.8000000000000007</v>
      </c>
      <c r="O435" s="204" t="str">
        <f t="shared" si="26"/>
        <v/>
      </c>
      <c r="P435" s="151"/>
      <c r="Q435" s="152"/>
      <c r="R435" s="153" t="str">
        <f t="shared" si="28"/>
        <v/>
      </c>
      <c r="S435" s="148">
        <v>0.49</v>
      </c>
      <c r="T435" s="148"/>
      <c r="U435" s="154"/>
      <c r="V435" s="155"/>
      <c r="AB435" s="132"/>
    </row>
    <row r="436" spans="1:28" ht="20.100000000000001" customHeight="1">
      <c r="A436" s="219">
        <f t="shared" si="27"/>
        <v>913156</v>
      </c>
      <c r="B436" s="149"/>
      <c r="C436" s="148"/>
      <c r="D436" s="148"/>
      <c r="E436" s="148"/>
      <c r="F436" s="148"/>
      <c r="G436" s="148"/>
      <c r="H436" s="148"/>
      <c r="I436" s="148"/>
      <c r="J436" s="148"/>
      <c r="K436" s="188" t="s">
        <v>114</v>
      </c>
      <c r="L436" s="148">
        <v>100</v>
      </c>
      <c r="M436" s="202">
        <f>IF(A436="","",IF(S436="",IF(A436="","",VLOOKUP(K436,calendar_price_2013,MATCH(L436,Sheet2!$C$1:$P$1,0)+1,0)),S436)*L436)</f>
        <v>49</v>
      </c>
      <c r="N436" s="203">
        <f t="shared" si="25"/>
        <v>9.8000000000000007</v>
      </c>
      <c r="O436" s="204" t="str">
        <f t="shared" si="26"/>
        <v/>
      </c>
      <c r="P436" s="151"/>
      <c r="Q436" s="152"/>
      <c r="R436" s="153" t="str">
        <f t="shared" si="28"/>
        <v/>
      </c>
      <c r="S436" s="148">
        <v>0.49</v>
      </c>
      <c r="T436" s="148"/>
      <c r="U436" s="154"/>
      <c r="V436" s="155"/>
      <c r="AB436" s="132"/>
    </row>
    <row r="437" spans="1:28" ht="20.100000000000001" customHeight="1">
      <c r="A437" s="219">
        <f t="shared" si="27"/>
        <v>913156</v>
      </c>
      <c r="B437" s="149"/>
      <c r="C437" s="148"/>
      <c r="D437" s="148"/>
      <c r="E437" s="148"/>
      <c r="F437" s="148"/>
      <c r="G437" s="148"/>
      <c r="H437" s="148"/>
      <c r="I437" s="148"/>
      <c r="J437" s="148"/>
      <c r="K437" s="188" t="s">
        <v>162</v>
      </c>
      <c r="L437" s="148">
        <v>100</v>
      </c>
      <c r="M437" s="202">
        <f>IF(A437="","",IF(S437="",IF(A437="","",VLOOKUP(K437,calendar_price_2013,MATCH(L437,Sheet2!$C$1:$P$1,0)+1,0)),S437)*L437)</f>
        <v>49</v>
      </c>
      <c r="N437" s="203">
        <f t="shared" si="25"/>
        <v>9.8000000000000007</v>
      </c>
      <c r="O437" s="204" t="str">
        <f t="shared" si="26"/>
        <v/>
      </c>
      <c r="P437" s="151"/>
      <c r="Q437" s="152"/>
      <c r="R437" s="153" t="str">
        <f t="shared" si="28"/>
        <v/>
      </c>
      <c r="S437" s="148">
        <v>0.49</v>
      </c>
      <c r="T437" s="148"/>
      <c r="U437" s="154"/>
      <c r="V437" s="155"/>
      <c r="AB437" s="132"/>
    </row>
    <row r="438" spans="1:28" ht="20.100000000000001" customHeight="1">
      <c r="A438" s="219">
        <f t="shared" si="27"/>
        <v>913157</v>
      </c>
      <c r="B438" s="189" t="s">
        <v>1247</v>
      </c>
      <c r="C438" s="188" t="s">
        <v>18</v>
      </c>
      <c r="D438" s="188" t="s">
        <v>1248</v>
      </c>
      <c r="E438" s="188" t="s">
        <v>18</v>
      </c>
      <c r="F438" s="188" t="s">
        <v>18</v>
      </c>
      <c r="G438" s="188" t="s">
        <v>1249</v>
      </c>
      <c r="H438" s="188" t="s">
        <v>1250</v>
      </c>
      <c r="I438" s="188" t="s">
        <v>1251</v>
      </c>
      <c r="J438" s="188" t="s">
        <v>18</v>
      </c>
      <c r="K438" s="188" t="s">
        <v>162</v>
      </c>
      <c r="L438" s="148">
        <v>100</v>
      </c>
      <c r="M438" s="202">
        <f>IF(A438="","",IF(S438="",IF(A438="","",VLOOKUP(K438,calendar_price_2013,MATCH(L438,Sheet2!$C$1:$P$1,0)+1,0)),S438)*L438)</f>
        <v>53</v>
      </c>
      <c r="N438" s="203">
        <f t="shared" si="25"/>
        <v>10.600000000000001</v>
      </c>
      <c r="O438" s="204">
        <f t="shared" si="26"/>
        <v>190.8</v>
      </c>
      <c r="P438" s="151">
        <v>41480</v>
      </c>
      <c r="Q438" s="152">
        <v>0</v>
      </c>
      <c r="R438" s="153">
        <f t="shared" si="28"/>
        <v>190.8</v>
      </c>
      <c r="S438" s="148"/>
      <c r="T438" s="148"/>
      <c r="U438" s="154"/>
      <c r="V438" s="155"/>
      <c r="AB438" s="132"/>
    </row>
    <row r="439" spans="1:28" ht="20.100000000000001" customHeight="1">
      <c r="A439" s="219">
        <f t="shared" si="27"/>
        <v>913157</v>
      </c>
      <c r="B439" s="149"/>
      <c r="C439" s="148"/>
      <c r="D439" s="148"/>
      <c r="E439" s="148"/>
      <c r="F439" s="148"/>
      <c r="G439" s="148"/>
      <c r="H439" s="148"/>
      <c r="I439" s="148"/>
      <c r="J439" s="148"/>
      <c r="K439" s="188" t="s">
        <v>47</v>
      </c>
      <c r="L439" s="148">
        <v>200</v>
      </c>
      <c r="M439" s="202">
        <f>IF(A439="","",IF(S439="",IF(A439="","",VLOOKUP(K439,calendar_price_2013,MATCH(L439,Sheet2!$C$1:$P$1,0)+1,0)),S439)*L439)</f>
        <v>106</v>
      </c>
      <c r="N439" s="203">
        <f t="shared" si="25"/>
        <v>21.200000000000003</v>
      </c>
      <c r="O439" s="204" t="str">
        <f t="shared" si="26"/>
        <v/>
      </c>
      <c r="P439" s="151"/>
      <c r="Q439" s="152"/>
      <c r="R439" s="153" t="str">
        <f t="shared" si="28"/>
        <v/>
      </c>
      <c r="S439" s="148"/>
      <c r="T439" s="148"/>
      <c r="U439" s="154"/>
      <c r="V439" s="155"/>
      <c r="AB439" s="132"/>
    </row>
    <row r="440" spans="1:28" ht="20.100000000000001" customHeight="1">
      <c r="A440" s="219">
        <f t="shared" si="27"/>
        <v>913158</v>
      </c>
      <c r="B440" s="189" t="s">
        <v>1252</v>
      </c>
      <c r="C440" s="188" t="s">
        <v>18</v>
      </c>
      <c r="D440" s="188" t="s">
        <v>1253</v>
      </c>
      <c r="E440" s="188" t="s">
        <v>18</v>
      </c>
      <c r="F440" s="148"/>
      <c r="G440" s="188" t="s">
        <v>1249</v>
      </c>
      <c r="H440" s="188" t="s">
        <v>1254</v>
      </c>
      <c r="I440" s="188" t="s">
        <v>1255</v>
      </c>
      <c r="J440" s="188" t="s">
        <v>18</v>
      </c>
      <c r="K440" s="188" t="s">
        <v>165</v>
      </c>
      <c r="L440" s="148">
        <v>200</v>
      </c>
      <c r="M440" s="202">
        <f>IF(A440="","",IF(S440="",IF(A440="","",VLOOKUP(K440,calendar_price_2013,MATCH(L440,Sheet2!$C$1:$P$1,0)+1,0)),S440)*L440)</f>
        <v>106</v>
      </c>
      <c r="N440" s="203">
        <f t="shared" si="25"/>
        <v>21.200000000000003</v>
      </c>
      <c r="O440" s="204">
        <f t="shared" si="26"/>
        <v>190.8</v>
      </c>
      <c r="P440" s="151">
        <v>41480</v>
      </c>
      <c r="Q440" s="152">
        <v>0</v>
      </c>
      <c r="R440" s="153">
        <f t="shared" si="28"/>
        <v>190.8</v>
      </c>
      <c r="S440" s="148"/>
      <c r="T440" s="148"/>
      <c r="U440" s="154"/>
      <c r="V440" s="155"/>
      <c r="AB440" s="132"/>
    </row>
    <row r="441" spans="1:28" ht="20.100000000000001" customHeight="1">
      <c r="A441" s="219">
        <f t="shared" si="27"/>
        <v>913158</v>
      </c>
      <c r="B441" s="149"/>
      <c r="C441" s="148"/>
      <c r="D441" s="148"/>
      <c r="E441" s="148"/>
      <c r="F441" s="148"/>
      <c r="G441" s="148"/>
      <c r="H441" s="148"/>
      <c r="I441" s="148"/>
      <c r="J441" s="148"/>
      <c r="K441" s="188" t="s">
        <v>114</v>
      </c>
      <c r="L441" s="148">
        <v>100</v>
      </c>
      <c r="M441" s="202">
        <f>IF(A441="","",IF(S441="",IF(A441="","",VLOOKUP(K441,calendar_price_2013,MATCH(L441,Sheet2!$C$1:$P$1,0)+1,0)),S441)*L441)</f>
        <v>53</v>
      </c>
      <c r="N441" s="203">
        <f t="shared" si="25"/>
        <v>10.600000000000001</v>
      </c>
      <c r="O441" s="204" t="str">
        <f t="shared" si="26"/>
        <v/>
      </c>
      <c r="P441" s="151"/>
      <c r="Q441" s="152"/>
      <c r="R441" s="153" t="str">
        <f t="shared" si="28"/>
        <v/>
      </c>
      <c r="S441" s="148"/>
      <c r="T441" s="148"/>
      <c r="U441" s="154"/>
      <c r="V441" s="155"/>
      <c r="AB441" s="132"/>
    </row>
    <row r="442" spans="1:28" ht="20.100000000000001" customHeight="1">
      <c r="A442" s="219">
        <f t="shared" si="27"/>
        <v>913159</v>
      </c>
      <c r="B442" s="189" t="s">
        <v>1256</v>
      </c>
      <c r="C442" s="188" t="s">
        <v>18</v>
      </c>
      <c r="D442" s="188" t="s">
        <v>1257</v>
      </c>
      <c r="E442" s="188" t="s">
        <v>18</v>
      </c>
      <c r="F442" s="188" t="s">
        <v>18</v>
      </c>
      <c r="G442" s="188" t="s">
        <v>1249</v>
      </c>
      <c r="H442" s="188" t="s">
        <v>1258</v>
      </c>
      <c r="I442" s="188" t="s">
        <v>1259</v>
      </c>
      <c r="J442" s="188" t="s">
        <v>18</v>
      </c>
      <c r="K442" s="188" t="s">
        <v>48</v>
      </c>
      <c r="L442" s="148">
        <v>200</v>
      </c>
      <c r="M442" s="202">
        <f>IF(A442="","",IF(S442="",IF(A442="","",VLOOKUP(K442,calendar_price_2013,MATCH(L442,Sheet2!$C$1:$P$1,0)+1,0)),S442)*L442)</f>
        <v>106</v>
      </c>
      <c r="N442" s="203">
        <f t="shared" si="25"/>
        <v>21.200000000000003</v>
      </c>
      <c r="O442" s="204">
        <f t="shared" si="26"/>
        <v>190.8</v>
      </c>
      <c r="P442" s="151">
        <v>41480</v>
      </c>
      <c r="Q442" s="152">
        <v>0</v>
      </c>
      <c r="R442" s="153">
        <f t="shared" si="28"/>
        <v>190.8</v>
      </c>
      <c r="S442" s="148"/>
      <c r="T442" s="148"/>
      <c r="U442" s="154"/>
      <c r="V442" s="155"/>
      <c r="AB442" s="132"/>
    </row>
    <row r="443" spans="1:28" ht="20.100000000000001" customHeight="1">
      <c r="A443" s="219">
        <f t="shared" si="27"/>
        <v>913159</v>
      </c>
      <c r="B443" s="149"/>
      <c r="C443" s="148"/>
      <c r="D443" s="148"/>
      <c r="E443" s="148"/>
      <c r="F443" s="148"/>
      <c r="G443" s="148"/>
      <c r="H443" s="148"/>
      <c r="I443" s="148"/>
      <c r="J443" s="148"/>
      <c r="K443" s="188" t="s">
        <v>169</v>
      </c>
      <c r="L443" s="148">
        <v>100</v>
      </c>
      <c r="M443" s="202">
        <f>IF(A443="","",IF(S443="",IF(A443="","",VLOOKUP(K443,calendar_price_2013,MATCH(L443,Sheet2!$C$1:$P$1,0)+1,0)),S443)*L443)</f>
        <v>53</v>
      </c>
      <c r="N443" s="203">
        <f t="shared" si="25"/>
        <v>10.600000000000001</v>
      </c>
      <c r="O443" s="204" t="str">
        <f t="shared" si="26"/>
        <v/>
      </c>
      <c r="P443" s="151"/>
      <c r="Q443" s="152"/>
      <c r="R443" s="153" t="str">
        <f t="shared" si="28"/>
        <v/>
      </c>
      <c r="S443" s="148"/>
      <c r="T443" s="148"/>
      <c r="U443" s="154"/>
      <c r="V443" s="155"/>
      <c r="AB443" s="132"/>
    </row>
    <row r="444" spans="1:28" ht="20.100000000000001" customHeight="1">
      <c r="A444" s="219">
        <f t="shared" si="27"/>
        <v>913160</v>
      </c>
      <c r="B444" s="189" t="s">
        <v>861</v>
      </c>
      <c r="C444" s="188" t="s">
        <v>18</v>
      </c>
      <c r="D444" s="188" t="s">
        <v>1260</v>
      </c>
      <c r="E444" s="188" t="s">
        <v>18</v>
      </c>
      <c r="F444" s="148"/>
      <c r="G444" s="188" t="s">
        <v>1261</v>
      </c>
      <c r="H444" s="188" t="s">
        <v>1262</v>
      </c>
      <c r="I444" s="188" t="s">
        <v>1263</v>
      </c>
      <c r="J444" s="188" t="s">
        <v>18</v>
      </c>
      <c r="K444" s="188" t="s">
        <v>114</v>
      </c>
      <c r="L444" s="148">
        <v>200</v>
      </c>
      <c r="M444" s="202">
        <f>IF(A444="","",IF(S444="",IF(A444="","",VLOOKUP(K444,calendar_price_2013,MATCH(L444,Sheet2!$C$1:$P$1,0)+1,0)),S444)*L444)</f>
        <v>106</v>
      </c>
      <c r="N444" s="203">
        <f t="shared" si="25"/>
        <v>21.200000000000003</v>
      </c>
      <c r="O444" s="204">
        <f t="shared" si="26"/>
        <v>190.8</v>
      </c>
      <c r="P444" s="151">
        <v>41480</v>
      </c>
      <c r="Q444" s="152">
        <v>0</v>
      </c>
      <c r="R444" s="153">
        <f t="shared" si="28"/>
        <v>190.8</v>
      </c>
      <c r="S444" s="148"/>
      <c r="T444" s="148"/>
      <c r="U444" s="154"/>
      <c r="V444" s="155"/>
      <c r="AB444" s="132"/>
    </row>
    <row r="445" spans="1:28" ht="20.100000000000001" customHeight="1">
      <c r="A445" s="219">
        <f t="shared" si="27"/>
        <v>913160</v>
      </c>
      <c r="B445" s="149"/>
      <c r="C445" s="148"/>
      <c r="D445" s="148"/>
      <c r="E445" s="148"/>
      <c r="F445" s="148"/>
      <c r="G445" s="148"/>
      <c r="H445" s="148"/>
      <c r="I445" s="148"/>
      <c r="J445" s="148"/>
      <c r="K445" s="188" t="s">
        <v>165</v>
      </c>
      <c r="L445" s="148">
        <v>100</v>
      </c>
      <c r="M445" s="202">
        <f>IF(A445="","",IF(S445="",IF(A445="","",VLOOKUP(K445,calendar_price_2013,MATCH(L445,Sheet2!$C$1:$P$1,0)+1,0)),S445)*L445)</f>
        <v>53</v>
      </c>
      <c r="N445" s="203">
        <f t="shared" si="25"/>
        <v>10.600000000000001</v>
      </c>
      <c r="O445" s="204" t="str">
        <f t="shared" si="26"/>
        <v/>
      </c>
      <c r="P445" s="151"/>
      <c r="Q445" s="152"/>
      <c r="R445" s="153" t="str">
        <f t="shared" si="28"/>
        <v/>
      </c>
      <c r="S445" s="148"/>
      <c r="T445" s="148"/>
      <c r="U445" s="154"/>
      <c r="V445" s="155"/>
      <c r="AB445" s="132"/>
    </row>
    <row r="446" spans="1:28" ht="20.100000000000001" customHeight="1">
      <c r="A446" s="219">
        <f t="shared" si="27"/>
        <v>913161</v>
      </c>
      <c r="B446" s="189" t="s">
        <v>721</v>
      </c>
      <c r="C446" s="188" t="s">
        <v>1365</v>
      </c>
      <c r="D446" s="188" t="s">
        <v>1366</v>
      </c>
      <c r="E446" s="188" t="s">
        <v>1367</v>
      </c>
      <c r="F446" s="188" t="s">
        <v>1368</v>
      </c>
      <c r="G446" s="188" t="s">
        <v>1369</v>
      </c>
      <c r="H446" s="188" t="s">
        <v>1370</v>
      </c>
      <c r="I446" s="188" t="s">
        <v>1371</v>
      </c>
      <c r="J446" s="188" t="s">
        <v>1372</v>
      </c>
      <c r="K446" s="188" t="s">
        <v>48</v>
      </c>
      <c r="L446" s="148">
        <v>200</v>
      </c>
      <c r="M446" s="202">
        <f>IF(A446="","",IF(S446="",IF(A446="","",VLOOKUP(K446,calendar_price_2013,MATCH(L446,Sheet2!$C$1:$P$1,0)+1,0)),S446)*L446)</f>
        <v>106</v>
      </c>
      <c r="N446" s="203">
        <f t="shared" si="25"/>
        <v>21.200000000000003</v>
      </c>
      <c r="O446" s="204">
        <f t="shared" si="26"/>
        <v>190.8</v>
      </c>
      <c r="P446" s="151">
        <v>41481</v>
      </c>
      <c r="Q446" s="152">
        <v>190.8</v>
      </c>
      <c r="R446" s="153">
        <f t="shared" si="28"/>
        <v>0</v>
      </c>
      <c r="S446" s="148"/>
      <c r="T446" s="148"/>
      <c r="U446" s="154"/>
      <c r="V446" s="155"/>
      <c r="AB446" s="132"/>
    </row>
    <row r="447" spans="1:28" ht="20.100000000000001" customHeight="1">
      <c r="A447" s="219">
        <f t="shared" si="27"/>
        <v>913161</v>
      </c>
      <c r="B447" s="149"/>
      <c r="C447" s="148"/>
      <c r="D447" s="148"/>
      <c r="E447" s="148"/>
      <c r="F447" s="148"/>
      <c r="G447" s="148"/>
      <c r="H447" s="148"/>
      <c r="I447" s="148"/>
      <c r="J447" s="148"/>
      <c r="K447" s="188" t="s">
        <v>45</v>
      </c>
      <c r="L447" s="148">
        <v>100</v>
      </c>
      <c r="M447" s="202">
        <f>IF(A447="","",IF(S447="",IF(A447="","",VLOOKUP(K447,calendar_price_2013,MATCH(L447,Sheet2!$C$1:$P$1,0)+1,0)),S447)*L447)</f>
        <v>53</v>
      </c>
      <c r="N447" s="203">
        <f t="shared" si="25"/>
        <v>10.600000000000001</v>
      </c>
      <c r="O447" s="204" t="str">
        <f t="shared" si="26"/>
        <v/>
      </c>
      <c r="P447" s="151"/>
      <c r="Q447" s="152"/>
      <c r="R447" s="153" t="str">
        <f t="shared" si="28"/>
        <v/>
      </c>
      <c r="S447" s="148"/>
      <c r="T447" s="148"/>
      <c r="U447" s="154"/>
      <c r="V447" s="155"/>
      <c r="AB447" s="132"/>
    </row>
    <row r="448" spans="1:28" ht="20.100000000000001" customHeight="1">
      <c r="A448" s="219">
        <f t="shared" si="27"/>
        <v>913162</v>
      </c>
      <c r="B448" s="189" t="s">
        <v>1373</v>
      </c>
      <c r="C448" s="188" t="s">
        <v>1111</v>
      </c>
      <c r="D448" s="188" t="s">
        <v>1374</v>
      </c>
      <c r="E448" s="188" t="s">
        <v>681</v>
      </c>
      <c r="F448" s="148"/>
      <c r="G448" s="188" t="s">
        <v>199</v>
      </c>
      <c r="H448" s="188" t="s">
        <v>1375</v>
      </c>
      <c r="I448" s="188" t="s">
        <v>1376</v>
      </c>
      <c r="J448" s="188"/>
      <c r="K448" s="188" t="s">
        <v>31</v>
      </c>
      <c r="L448" s="148">
        <v>100</v>
      </c>
      <c r="M448" s="202">
        <f>IF(A448="","",IF(S448="",IF(A448="","",VLOOKUP(K448,calendar_price_2013,MATCH(L448,Sheet2!$C$1:$P$1,0)+1,0)),S448)*L448)</f>
        <v>59</v>
      </c>
      <c r="N448" s="203">
        <f t="shared" si="25"/>
        <v>11.8</v>
      </c>
      <c r="O448" s="204">
        <f t="shared" si="26"/>
        <v>200.6</v>
      </c>
      <c r="P448" s="151">
        <v>41483</v>
      </c>
      <c r="Q448" s="152">
        <v>0</v>
      </c>
      <c r="R448" s="153">
        <f t="shared" si="28"/>
        <v>200.6</v>
      </c>
      <c r="S448" s="148">
        <v>0.59</v>
      </c>
      <c r="T448" s="148"/>
      <c r="U448" s="154"/>
      <c r="V448" s="155"/>
      <c r="AB448" s="132"/>
    </row>
    <row r="449" spans="1:28" ht="20.100000000000001" customHeight="1">
      <c r="A449" s="219">
        <f t="shared" si="27"/>
        <v>913162</v>
      </c>
      <c r="B449" s="149"/>
      <c r="C449" s="148"/>
      <c r="D449" s="148"/>
      <c r="E449" s="148"/>
      <c r="F449" s="148"/>
      <c r="G449" s="148"/>
      <c r="H449" s="148"/>
      <c r="I449" s="148"/>
      <c r="J449" s="188"/>
      <c r="K449" s="188" t="s">
        <v>33</v>
      </c>
      <c r="L449" s="148">
        <v>100</v>
      </c>
      <c r="M449" s="202">
        <f>IF(A449="","",IF(S449="",IF(A449="","",VLOOKUP(K449,calendar_price_2013,MATCH(L449,Sheet2!$C$1:$P$1,0)+1,0)),S449)*L449)</f>
        <v>59</v>
      </c>
      <c r="N449" s="203">
        <f t="shared" ref="N449:N489" si="29">IF(A449="","",IF(T449=1,0,M449*0.2))</f>
        <v>11.8</v>
      </c>
      <c r="O449" s="204" t="str">
        <f t="shared" ref="O449:O512" si="30">IF(H449="","",SUMIF(A449:A10791,A449,M449:N10791)+SUMIF(A449:A10791,A449,N449:N10791))</f>
        <v/>
      </c>
      <c r="P449" s="151"/>
      <c r="Q449" s="152"/>
      <c r="R449" s="153" t="str">
        <f t="shared" si="28"/>
        <v/>
      </c>
      <c r="S449" s="148">
        <v>0.59</v>
      </c>
      <c r="T449" s="148"/>
      <c r="U449" s="154"/>
      <c r="V449" s="155"/>
      <c r="AB449" s="132"/>
    </row>
    <row r="450" spans="1:28" ht="20.100000000000001" customHeight="1">
      <c r="A450" s="219">
        <f t="shared" ref="A450:A512" si="31">IF(K450="","",IF(B450="",A449,A449+1))</f>
        <v>913162</v>
      </c>
      <c r="B450" s="149"/>
      <c r="C450" s="148"/>
      <c r="D450" s="148"/>
      <c r="E450" s="148"/>
      <c r="F450" s="148"/>
      <c r="G450" s="148"/>
      <c r="H450" s="148"/>
      <c r="I450" s="148"/>
      <c r="J450" s="148"/>
      <c r="K450" s="188" t="s">
        <v>34</v>
      </c>
      <c r="L450" s="148">
        <v>100</v>
      </c>
      <c r="M450" s="202">
        <f>IF(A450="","",IF(S450="",IF(A450="","",VLOOKUP(K450,calendar_price_2013,MATCH(L450,Sheet2!$C$1:$P$1,0)+1,0)),S450)*L450)</f>
        <v>59</v>
      </c>
      <c r="N450" s="203">
        <f t="shared" si="29"/>
        <v>0</v>
      </c>
      <c r="O450" s="204" t="str">
        <f t="shared" si="30"/>
        <v/>
      </c>
      <c r="P450" s="151"/>
      <c r="Q450" s="152"/>
      <c r="R450" s="153" t="str">
        <f t="shared" si="28"/>
        <v/>
      </c>
      <c r="S450" s="148">
        <v>0.59</v>
      </c>
      <c r="T450" s="148">
        <v>1</v>
      </c>
      <c r="U450" s="154"/>
      <c r="V450" s="155"/>
      <c r="AB450" s="132"/>
    </row>
    <row r="451" spans="1:28" ht="20.100000000000001" customHeight="1">
      <c r="A451" s="219">
        <f t="shared" si="31"/>
        <v>913163</v>
      </c>
      <c r="B451" s="189" t="s">
        <v>1377</v>
      </c>
      <c r="C451" s="188" t="s">
        <v>1020</v>
      </c>
      <c r="D451" s="188" t="s">
        <v>1378</v>
      </c>
      <c r="E451" s="188" t="s">
        <v>18</v>
      </c>
      <c r="F451" s="148"/>
      <c r="G451" s="188" t="s">
        <v>1106</v>
      </c>
      <c r="H451" s="188" t="s">
        <v>1379</v>
      </c>
      <c r="I451" s="188" t="s">
        <v>1380</v>
      </c>
      <c r="J451" s="148"/>
      <c r="K451" s="188" t="s">
        <v>1026</v>
      </c>
      <c r="L451" s="148">
        <v>100</v>
      </c>
      <c r="M451" s="202">
        <f>IF(A451="","",IF(S451="",IF(A451="","",VLOOKUP(K451,calendar_price_2013,MATCH(L451,Sheet2!$C$1:$P$1,0)+1,0)),S451)*L451)</f>
        <v>125</v>
      </c>
      <c r="N451" s="203">
        <f t="shared" si="29"/>
        <v>25</v>
      </c>
      <c r="O451" s="204">
        <f t="shared" si="30"/>
        <v>150</v>
      </c>
      <c r="P451" s="151">
        <v>41483</v>
      </c>
      <c r="Q451" s="152">
        <v>0</v>
      </c>
      <c r="R451" s="153">
        <f t="shared" si="28"/>
        <v>150</v>
      </c>
      <c r="S451" s="148">
        <v>1.25</v>
      </c>
      <c r="T451" s="148"/>
      <c r="U451" s="154"/>
      <c r="V451" s="155"/>
      <c r="AB451" s="132"/>
    </row>
    <row r="452" spans="1:28" ht="20.100000000000001" customHeight="1">
      <c r="A452" s="219" t="str">
        <f t="shared" si="31"/>
        <v/>
      </c>
      <c r="B452" s="149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202" t="str">
        <f>IF(A452="","",IF(S452="",IF(A452="","",VLOOKUP(K452,calendar_price_2013,MATCH(L452,Sheet2!$C$1:$P$1,0)+1,0)),S452)*L452)</f>
        <v/>
      </c>
      <c r="N452" s="203" t="str">
        <f t="shared" si="29"/>
        <v/>
      </c>
      <c r="O452" s="204" t="str">
        <f t="shared" si="30"/>
        <v/>
      </c>
      <c r="P452" s="151"/>
      <c r="Q452" s="152"/>
      <c r="R452" s="153" t="str">
        <f t="shared" si="28"/>
        <v/>
      </c>
      <c r="S452" s="148"/>
      <c r="T452" s="148"/>
      <c r="U452" s="154"/>
      <c r="V452" s="155"/>
      <c r="AB452" s="132"/>
    </row>
    <row r="453" spans="1:28" ht="20.100000000000001" customHeight="1">
      <c r="A453" s="219" t="str">
        <f t="shared" si="31"/>
        <v/>
      </c>
      <c r="B453" s="149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202" t="str">
        <f>IF(A453="","",IF(S453="",IF(A453="","",VLOOKUP(K453,calendar_price_2013,MATCH(L453,Sheet2!$C$1:$P$1,0)+1,0)),S453)*L453)</f>
        <v/>
      </c>
      <c r="N453" s="203" t="str">
        <f t="shared" si="29"/>
        <v/>
      </c>
      <c r="O453" s="204" t="str">
        <f t="shared" si="30"/>
        <v/>
      </c>
      <c r="P453" s="151"/>
      <c r="Q453" s="152"/>
      <c r="R453" s="153" t="str">
        <f t="shared" si="28"/>
        <v/>
      </c>
      <c r="S453" s="148"/>
      <c r="T453" s="148"/>
      <c r="U453" s="154"/>
      <c r="V453" s="155"/>
      <c r="AB453" s="132"/>
    </row>
    <row r="454" spans="1:28" ht="20.100000000000001" customHeight="1">
      <c r="A454" s="219" t="str">
        <f t="shared" si="31"/>
        <v/>
      </c>
      <c r="B454" s="149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202" t="str">
        <f>IF(A454="","",IF(S454="",IF(A454="","",VLOOKUP(K454,calendar_price_2013,MATCH(L454,Sheet2!$C$1:$P$1,0)+1,0)),S454)*L454)</f>
        <v/>
      </c>
      <c r="N454" s="203" t="str">
        <f t="shared" si="29"/>
        <v/>
      </c>
      <c r="O454" s="204" t="str">
        <f t="shared" si="30"/>
        <v/>
      </c>
      <c r="P454" s="151"/>
      <c r="Q454" s="152"/>
      <c r="R454" s="153" t="str">
        <f t="shared" si="28"/>
        <v/>
      </c>
      <c r="S454" s="148"/>
      <c r="T454" s="148"/>
      <c r="U454" s="154"/>
      <c r="V454" s="155"/>
      <c r="AB454" s="132"/>
    </row>
    <row r="455" spans="1:28" ht="20.100000000000001" customHeight="1">
      <c r="A455" s="219" t="str">
        <f t="shared" si="31"/>
        <v/>
      </c>
      <c r="B455" s="149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202" t="str">
        <f>IF(A455="","",IF(S455="",IF(A455="","",VLOOKUP(K455,calendar_price_2013,MATCH(L455,Sheet2!$C$1:$P$1,0)+1,0)),S455)*L455)</f>
        <v/>
      </c>
      <c r="N455" s="203" t="str">
        <f t="shared" si="29"/>
        <v/>
      </c>
      <c r="O455" s="204" t="str">
        <f t="shared" si="30"/>
        <v/>
      </c>
      <c r="P455" s="151"/>
      <c r="Q455" s="152"/>
      <c r="R455" s="153" t="str">
        <f t="shared" si="28"/>
        <v/>
      </c>
      <c r="S455" s="148"/>
      <c r="T455" s="148"/>
      <c r="U455" s="154"/>
      <c r="V455" s="155"/>
      <c r="AB455" s="132"/>
    </row>
    <row r="456" spans="1:28" ht="20.100000000000001" customHeight="1">
      <c r="A456" s="219" t="str">
        <f t="shared" si="31"/>
        <v/>
      </c>
      <c r="B456" s="149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202" t="str">
        <f>IF(A456="","",IF(S456="",IF(A456="","",VLOOKUP(K456,calendar_price_2013,MATCH(L456,Sheet2!$C$1:$P$1,0)+1,0)),S456)*L456)</f>
        <v/>
      </c>
      <c r="N456" s="203" t="str">
        <f t="shared" si="29"/>
        <v/>
      </c>
      <c r="O456" s="204" t="str">
        <f t="shared" si="30"/>
        <v/>
      </c>
      <c r="P456" s="151"/>
      <c r="Q456" s="152"/>
      <c r="R456" s="153" t="str">
        <f t="shared" ref="R456:R497" si="32">IF(Q456="","",O456-Q456)</f>
        <v/>
      </c>
      <c r="S456" s="148"/>
      <c r="T456" s="148"/>
      <c r="U456" s="154"/>
      <c r="V456" s="155"/>
      <c r="AB456" s="132"/>
    </row>
    <row r="457" spans="1:28" ht="20.100000000000001" customHeight="1">
      <c r="A457" s="219" t="str">
        <f t="shared" si="31"/>
        <v/>
      </c>
      <c r="B457" s="149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202" t="str">
        <f>IF(A457="","",IF(S457="",IF(A457="","",VLOOKUP(K457,calendar_price_2013,MATCH(L457,Sheet2!$C$1:$P$1,0)+1,0)),S457)*L457)</f>
        <v/>
      </c>
      <c r="N457" s="203" t="str">
        <f t="shared" si="29"/>
        <v/>
      </c>
      <c r="O457" s="204" t="str">
        <f t="shared" si="30"/>
        <v/>
      </c>
      <c r="P457" s="151"/>
      <c r="Q457" s="152"/>
      <c r="R457" s="153" t="str">
        <f t="shared" si="32"/>
        <v/>
      </c>
      <c r="S457" s="148"/>
      <c r="T457" s="148"/>
      <c r="U457" s="154"/>
      <c r="V457" s="155"/>
      <c r="AB457" s="132"/>
    </row>
    <row r="458" spans="1:28" ht="20.100000000000001" customHeight="1">
      <c r="A458" s="219" t="str">
        <f t="shared" si="31"/>
        <v/>
      </c>
      <c r="B458" s="149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202" t="str">
        <f>IF(A458="","",IF(S458="",IF(A458="","",VLOOKUP(K458,calendar_price_2013,MATCH(L458,Sheet2!$C$1:$P$1,0)+1,0)),S458)*L458)</f>
        <v/>
      </c>
      <c r="N458" s="203" t="str">
        <f t="shared" si="29"/>
        <v/>
      </c>
      <c r="O458" s="204" t="str">
        <f t="shared" si="30"/>
        <v/>
      </c>
      <c r="P458" s="151"/>
      <c r="Q458" s="152"/>
      <c r="R458" s="153" t="str">
        <f t="shared" si="32"/>
        <v/>
      </c>
      <c r="S458" s="148"/>
      <c r="T458" s="148"/>
      <c r="U458" s="154"/>
      <c r="V458" s="155"/>
      <c r="AB458" s="132"/>
    </row>
    <row r="459" spans="1:28" ht="20.100000000000001" customHeight="1">
      <c r="A459" s="219" t="str">
        <f t="shared" si="31"/>
        <v/>
      </c>
      <c r="B459" s="149"/>
      <c r="C459" s="148"/>
      <c r="D459" s="148"/>
      <c r="E459" s="148"/>
      <c r="F459" s="148"/>
      <c r="G459" s="148"/>
      <c r="H459" s="148"/>
      <c r="I459" s="158"/>
      <c r="J459" s="158"/>
      <c r="K459" s="148"/>
      <c r="L459" s="148"/>
      <c r="M459" s="202" t="str">
        <f>IF(A459="","",IF(S459="",IF(A459="","",VLOOKUP(K459,calendar_price_2013,MATCH(L459,Sheet2!$C$1:$P$1,0)+1,0)),S459)*L459)</f>
        <v/>
      </c>
      <c r="N459" s="203" t="str">
        <f t="shared" si="29"/>
        <v/>
      </c>
      <c r="O459" s="204" t="str">
        <f t="shared" si="30"/>
        <v/>
      </c>
      <c r="P459" s="151"/>
      <c r="Q459" s="152"/>
      <c r="R459" s="153" t="str">
        <f t="shared" si="32"/>
        <v/>
      </c>
      <c r="S459" s="162"/>
      <c r="T459" s="148"/>
      <c r="U459" s="154"/>
      <c r="V459" s="155"/>
      <c r="AB459" s="132"/>
    </row>
    <row r="460" spans="1:28" ht="20.100000000000001" customHeight="1">
      <c r="A460" s="219" t="str">
        <f t="shared" si="31"/>
        <v/>
      </c>
      <c r="B460" s="149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202" t="str">
        <f>IF(A460="","",IF(S460="",IF(A460="","",VLOOKUP(K460,calendar_price_2013,MATCH(L460,Sheet2!$C$1:$P$1,0)+1,0)),S460)*L460)</f>
        <v/>
      </c>
      <c r="N460" s="203" t="str">
        <f t="shared" si="29"/>
        <v/>
      </c>
      <c r="O460" s="204" t="str">
        <f t="shared" si="30"/>
        <v/>
      </c>
      <c r="P460" s="151"/>
      <c r="Q460" s="152"/>
      <c r="R460" s="153" t="str">
        <f t="shared" si="32"/>
        <v/>
      </c>
      <c r="S460" s="162"/>
      <c r="T460" s="148"/>
      <c r="U460" s="154"/>
      <c r="V460" s="155"/>
      <c r="AB460" s="132"/>
    </row>
    <row r="461" spans="1:28" ht="20.100000000000001" customHeight="1">
      <c r="A461" s="219" t="str">
        <f t="shared" si="31"/>
        <v/>
      </c>
      <c r="B461" s="149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202" t="str">
        <f>IF(A461="","",IF(S461="",IF(A461="","",VLOOKUP(K461,calendar_price_2013,MATCH(L461,Sheet2!$C$1:$P$1,0)+1,0)),S461)*L461)</f>
        <v/>
      </c>
      <c r="N461" s="203" t="str">
        <f t="shared" si="29"/>
        <v/>
      </c>
      <c r="O461" s="204" t="str">
        <f t="shared" si="30"/>
        <v/>
      </c>
      <c r="P461" s="151"/>
      <c r="Q461" s="152"/>
      <c r="R461" s="153" t="str">
        <f t="shared" si="32"/>
        <v/>
      </c>
      <c r="S461" s="162"/>
      <c r="T461" s="148"/>
      <c r="U461" s="154"/>
      <c r="V461" s="155"/>
      <c r="AB461" s="132"/>
    </row>
    <row r="462" spans="1:28" ht="20.100000000000001" customHeight="1">
      <c r="A462" s="219" t="str">
        <f t="shared" si="31"/>
        <v/>
      </c>
      <c r="B462" s="149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202" t="str">
        <f>IF(A462="","",IF(S462="",IF(A462="","",VLOOKUP(K462,calendar_price_2013,MATCH(L462,Sheet2!$C$1:$P$1,0)+1,0)),S462)*L462)</f>
        <v/>
      </c>
      <c r="N462" s="203" t="str">
        <f t="shared" si="29"/>
        <v/>
      </c>
      <c r="O462" s="204" t="str">
        <f t="shared" si="30"/>
        <v/>
      </c>
      <c r="P462" s="151"/>
      <c r="Q462" s="152"/>
      <c r="R462" s="153" t="str">
        <f t="shared" si="32"/>
        <v/>
      </c>
      <c r="S462" s="162"/>
      <c r="T462" s="148"/>
      <c r="U462" s="154"/>
      <c r="V462" s="155"/>
      <c r="AB462" s="132"/>
    </row>
    <row r="463" spans="1:28" ht="20.100000000000001" customHeight="1">
      <c r="A463" s="219" t="str">
        <f t="shared" si="31"/>
        <v/>
      </c>
      <c r="B463" s="149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202" t="str">
        <f>IF(A463="","",IF(S463="",IF(A463="","",VLOOKUP(K463,calendar_price_2013,MATCH(L463,Sheet2!$C$1:$P$1,0)+1,0)),S463)*L463)</f>
        <v/>
      </c>
      <c r="N463" s="203" t="str">
        <f t="shared" si="29"/>
        <v/>
      </c>
      <c r="O463" s="204" t="str">
        <f t="shared" si="30"/>
        <v/>
      </c>
      <c r="P463" s="151"/>
      <c r="Q463" s="152"/>
      <c r="R463" s="153" t="str">
        <f t="shared" si="32"/>
        <v/>
      </c>
      <c r="S463" s="162"/>
      <c r="T463" s="148"/>
      <c r="U463" s="154"/>
      <c r="V463" s="155"/>
      <c r="AB463" s="132"/>
    </row>
    <row r="464" spans="1:28" ht="20.100000000000001" customHeight="1">
      <c r="A464" s="219" t="str">
        <f t="shared" si="31"/>
        <v/>
      </c>
      <c r="B464" s="149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202" t="str">
        <f>IF(A464="","",IF(S464="",IF(A464="","",VLOOKUP(K464,calendar_price_2013,MATCH(L464,Sheet2!$C$1:$P$1,0)+1,0)),S464)*L464)</f>
        <v/>
      </c>
      <c r="N464" s="203" t="str">
        <f t="shared" si="29"/>
        <v/>
      </c>
      <c r="O464" s="204" t="str">
        <f t="shared" si="30"/>
        <v/>
      </c>
      <c r="P464" s="151"/>
      <c r="Q464" s="152"/>
      <c r="R464" s="153" t="str">
        <f t="shared" si="32"/>
        <v/>
      </c>
      <c r="S464" s="162"/>
      <c r="T464" s="148"/>
      <c r="U464" s="154"/>
      <c r="V464" s="155"/>
      <c r="AB464" s="132"/>
    </row>
    <row r="465" spans="1:28" ht="20.100000000000001" customHeight="1">
      <c r="A465" s="219" t="str">
        <f t="shared" si="31"/>
        <v/>
      </c>
      <c r="B465" s="149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202" t="str">
        <f>IF(A465="","",IF(S465="",IF(A465="","",VLOOKUP(K465,calendar_price_2013,MATCH(L465,Sheet2!$C$1:$P$1,0)+1,0)),S465)*L465)</f>
        <v/>
      </c>
      <c r="N465" s="203" t="str">
        <f t="shared" si="29"/>
        <v/>
      </c>
      <c r="O465" s="204" t="str">
        <f t="shared" si="30"/>
        <v/>
      </c>
      <c r="P465" s="151"/>
      <c r="Q465" s="152"/>
      <c r="R465" s="153" t="str">
        <f t="shared" si="32"/>
        <v/>
      </c>
      <c r="S465" s="162"/>
      <c r="T465" s="148"/>
      <c r="U465" s="154"/>
      <c r="V465" s="155"/>
      <c r="AB465" s="132"/>
    </row>
    <row r="466" spans="1:28" ht="20.100000000000001" customHeight="1">
      <c r="A466" s="219" t="str">
        <f t="shared" si="31"/>
        <v/>
      </c>
      <c r="B466" s="170"/>
      <c r="C466" s="171"/>
      <c r="D466" s="171"/>
      <c r="E466" s="171"/>
      <c r="F466" s="171"/>
      <c r="G466" s="171"/>
      <c r="H466" s="171"/>
      <c r="I466" s="171"/>
      <c r="J466" s="171"/>
      <c r="K466" s="148"/>
      <c r="L466" s="148"/>
      <c r="M466" s="202" t="str">
        <f>IF(A466="","",IF(S466="",IF(A466="","",VLOOKUP(K466,calendar_price_2013,MATCH(L466,Sheet2!$C$1:$P$1,0)+1,0)),S466)*L466)</f>
        <v/>
      </c>
      <c r="N466" s="203" t="str">
        <f t="shared" si="29"/>
        <v/>
      </c>
      <c r="O466" s="204" t="str">
        <f t="shared" si="30"/>
        <v/>
      </c>
      <c r="P466" s="151"/>
      <c r="Q466" s="152"/>
      <c r="R466" s="153" t="str">
        <f t="shared" si="32"/>
        <v/>
      </c>
      <c r="S466" s="162"/>
      <c r="T466" s="148"/>
      <c r="U466" s="154"/>
      <c r="V466" s="155"/>
      <c r="AB466" s="132"/>
    </row>
    <row r="467" spans="1:28" ht="20.100000000000001" customHeight="1">
      <c r="A467" s="219" t="str">
        <f t="shared" si="31"/>
        <v/>
      </c>
      <c r="B467" s="170"/>
      <c r="C467" s="171"/>
      <c r="D467" s="171"/>
      <c r="E467" s="171"/>
      <c r="F467" s="171"/>
      <c r="G467" s="171"/>
      <c r="H467" s="171"/>
      <c r="I467" s="171"/>
      <c r="J467" s="171"/>
      <c r="K467" s="148"/>
      <c r="L467" s="148"/>
      <c r="M467" s="202" t="str">
        <f>IF(A467="","",IF(S467="",IF(A467="","",VLOOKUP(K467,calendar_price_2013,MATCH(L467,Sheet2!$C$1:$P$1,0)+1,0)),S467)*L467)</f>
        <v/>
      </c>
      <c r="N467" s="203" t="str">
        <f t="shared" si="29"/>
        <v/>
      </c>
      <c r="O467" s="204" t="str">
        <f t="shared" si="30"/>
        <v/>
      </c>
      <c r="P467" s="151"/>
      <c r="Q467" s="152"/>
      <c r="R467" s="153" t="str">
        <f t="shared" si="32"/>
        <v/>
      </c>
      <c r="S467" s="162"/>
      <c r="T467" s="148"/>
      <c r="U467" s="154"/>
      <c r="V467" s="155"/>
      <c r="AB467" s="132"/>
    </row>
    <row r="468" spans="1:28" ht="20.100000000000001" customHeight="1">
      <c r="A468" s="219" t="str">
        <f t="shared" si="31"/>
        <v/>
      </c>
      <c r="B468" s="170"/>
      <c r="C468" s="171"/>
      <c r="D468" s="171"/>
      <c r="E468" s="171"/>
      <c r="F468" s="171"/>
      <c r="G468" s="171"/>
      <c r="H468" s="171"/>
      <c r="I468" s="171"/>
      <c r="J468" s="171"/>
      <c r="K468" s="148"/>
      <c r="L468" s="148"/>
      <c r="M468" s="202" t="str">
        <f>IF(A468="","",IF(S468="",IF(A468="","",VLOOKUP(K468,calendar_price_2013,MATCH(L468,Sheet2!$C$1:$P$1,0)+1,0)),S468)*L468)</f>
        <v/>
      </c>
      <c r="N468" s="203" t="str">
        <f t="shared" si="29"/>
        <v/>
      </c>
      <c r="O468" s="204" t="str">
        <f t="shared" si="30"/>
        <v/>
      </c>
      <c r="P468" s="151"/>
      <c r="Q468" s="152"/>
      <c r="R468" s="153" t="str">
        <f t="shared" si="32"/>
        <v/>
      </c>
      <c r="S468" s="162"/>
      <c r="T468" s="148"/>
      <c r="U468" s="154"/>
      <c r="V468" s="155"/>
      <c r="AB468" s="132"/>
    </row>
    <row r="469" spans="1:28" ht="20.100000000000001" customHeight="1">
      <c r="A469" s="219" t="str">
        <f t="shared" si="31"/>
        <v/>
      </c>
      <c r="B469" s="149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202" t="str">
        <f>IF(A469="","",IF(S469="",IF(A469="","",VLOOKUP(K469,calendar_price_2013,MATCH(L469,Sheet2!$C$1:$P$1,0)+1,0)),S469)*L469)</f>
        <v/>
      </c>
      <c r="N469" s="203" t="str">
        <f t="shared" si="29"/>
        <v/>
      </c>
      <c r="O469" s="204" t="str">
        <f t="shared" si="30"/>
        <v/>
      </c>
      <c r="P469" s="151"/>
      <c r="Q469" s="152"/>
      <c r="R469" s="153" t="str">
        <f t="shared" si="32"/>
        <v/>
      </c>
      <c r="S469" s="148"/>
      <c r="T469" s="148"/>
      <c r="U469" s="154"/>
      <c r="V469" s="155"/>
      <c r="AB469" s="132"/>
    </row>
    <row r="470" spans="1:28" ht="20.100000000000001" customHeight="1">
      <c r="A470" s="219" t="str">
        <f t="shared" si="31"/>
        <v/>
      </c>
      <c r="B470" s="149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202" t="str">
        <f>IF(A470="","",IF(S470="",IF(A470="","",VLOOKUP(K470,calendar_price_2013,MATCH(L470,Sheet2!$C$1:$P$1,0)+1,0)),S470)*L470)</f>
        <v/>
      </c>
      <c r="N470" s="203" t="str">
        <f t="shared" si="29"/>
        <v/>
      </c>
      <c r="O470" s="204" t="str">
        <f t="shared" si="30"/>
        <v/>
      </c>
      <c r="P470" s="151"/>
      <c r="Q470" s="152"/>
      <c r="R470" s="153" t="str">
        <f t="shared" si="32"/>
        <v/>
      </c>
      <c r="S470" s="148"/>
      <c r="T470" s="148"/>
      <c r="U470" s="154"/>
      <c r="V470" s="155"/>
      <c r="AB470" s="132"/>
    </row>
    <row r="471" spans="1:28" ht="20.100000000000001" customHeight="1">
      <c r="A471" s="219" t="str">
        <f t="shared" si="31"/>
        <v/>
      </c>
      <c r="B471" s="149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202" t="str">
        <f>IF(A471="","",IF(S471="",IF(A471="","",VLOOKUP(K471,calendar_price_2013,MATCH(L471,Sheet2!$C$1:$P$1,0)+1,0)),S471)*L471)</f>
        <v/>
      </c>
      <c r="N471" s="203" t="str">
        <f t="shared" si="29"/>
        <v/>
      </c>
      <c r="O471" s="204" t="str">
        <f t="shared" si="30"/>
        <v/>
      </c>
      <c r="P471" s="151"/>
      <c r="Q471" s="152"/>
      <c r="R471" s="153" t="str">
        <f t="shared" si="32"/>
        <v/>
      </c>
      <c r="S471" s="148"/>
      <c r="T471" s="148"/>
      <c r="U471" s="154"/>
      <c r="V471" s="155"/>
      <c r="AB471" s="132"/>
    </row>
    <row r="472" spans="1:28" ht="20.100000000000001" customHeight="1">
      <c r="A472" s="219" t="str">
        <f t="shared" si="31"/>
        <v/>
      </c>
      <c r="B472" s="149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202" t="str">
        <f>IF(A472="","",IF(S472="",IF(A472="","",VLOOKUP(K472,calendar_price_2013,MATCH(L472,Sheet2!$C$1:$P$1,0)+1,0)),S472)*L472)</f>
        <v/>
      </c>
      <c r="N472" s="203" t="str">
        <f t="shared" si="29"/>
        <v/>
      </c>
      <c r="O472" s="204" t="str">
        <f t="shared" si="30"/>
        <v/>
      </c>
      <c r="P472" s="151"/>
      <c r="Q472" s="152"/>
      <c r="R472" s="153" t="str">
        <f t="shared" si="32"/>
        <v/>
      </c>
      <c r="S472" s="148"/>
      <c r="T472" s="148"/>
      <c r="U472" s="154"/>
      <c r="V472" s="155"/>
      <c r="X472" s="176"/>
      <c r="AB472" s="132"/>
    </row>
    <row r="473" spans="1:28" ht="20.100000000000001" customHeight="1">
      <c r="A473" s="219" t="str">
        <f t="shared" si="31"/>
        <v/>
      </c>
      <c r="B473" s="149"/>
      <c r="C473" s="148"/>
      <c r="D473" s="159"/>
      <c r="E473" s="159"/>
      <c r="F473" s="148"/>
      <c r="G473" s="148"/>
      <c r="H473" s="148"/>
      <c r="I473" s="148"/>
      <c r="J473" s="148"/>
      <c r="K473" s="148"/>
      <c r="L473" s="148"/>
      <c r="M473" s="202" t="str">
        <f>IF(A473="","",IF(S473="",IF(A473="","",VLOOKUP(K473,calendar_price_2013,MATCH(L473,Sheet2!$C$1:$P$1,0)+1,0)),S473)*L473)</f>
        <v/>
      </c>
      <c r="N473" s="203" t="str">
        <f t="shared" si="29"/>
        <v/>
      </c>
      <c r="O473" s="204" t="str">
        <f t="shared" si="30"/>
        <v/>
      </c>
      <c r="P473" s="151"/>
      <c r="Q473" s="152"/>
      <c r="R473" s="153" t="str">
        <f t="shared" si="32"/>
        <v/>
      </c>
      <c r="S473" s="148"/>
      <c r="T473" s="148"/>
      <c r="U473" s="154"/>
      <c r="V473" s="155"/>
      <c r="AB473" s="132"/>
    </row>
    <row r="474" spans="1:28" ht="20.100000000000001" customHeight="1">
      <c r="A474" s="219" t="str">
        <f t="shared" si="31"/>
        <v/>
      </c>
      <c r="B474" s="170"/>
      <c r="C474" s="171"/>
      <c r="D474" s="171"/>
      <c r="E474" s="171"/>
      <c r="F474" s="171"/>
      <c r="G474" s="171"/>
      <c r="H474" s="171"/>
      <c r="I474" s="171"/>
      <c r="J474" s="171"/>
      <c r="K474" s="148"/>
      <c r="L474" s="148"/>
      <c r="M474" s="202" t="str">
        <f>IF(A474="","",IF(S474="",IF(A474="","",VLOOKUP(K474,calendar_price_2013,MATCH(L474,Sheet2!$C$1:$P$1,0)+1,0)),S474)*L474)</f>
        <v/>
      </c>
      <c r="N474" s="203" t="str">
        <f t="shared" si="29"/>
        <v/>
      </c>
      <c r="O474" s="204" t="str">
        <f t="shared" si="30"/>
        <v/>
      </c>
      <c r="P474" s="151"/>
      <c r="Q474" s="152"/>
      <c r="R474" s="153" t="str">
        <f t="shared" si="32"/>
        <v/>
      </c>
      <c r="S474" s="148"/>
      <c r="T474" s="148"/>
      <c r="U474" s="154"/>
      <c r="V474" s="155"/>
      <c r="AB474" s="132"/>
    </row>
    <row r="475" spans="1:28" ht="20.100000000000001" customHeight="1">
      <c r="A475" s="219" t="str">
        <f t="shared" si="31"/>
        <v/>
      </c>
      <c r="B475" s="149"/>
      <c r="C475" s="148"/>
      <c r="D475" s="148"/>
      <c r="E475" s="148"/>
      <c r="F475" s="148"/>
      <c r="G475" s="148"/>
      <c r="H475" s="148"/>
      <c r="I475" s="148"/>
      <c r="J475" s="171"/>
      <c r="K475" s="148"/>
      <c r="L475" s="148"/>
      <c r="M475" s="202" t="str">
        <f>IF(A475="","",IF(S475="",IF(A475="","",VLOOKUP(K475,calendar_price_2013,MATCH(L475,Sheet2!$C$1:$P$1,0)+1,0)),S475)*L475)</f>
        <v/>
      </c>
      <c r="N475" s="203" t="str">
        <f t="shared" si="29"/>
        <v/>
      </c>
      <c r="O475" s="204" t="str">
        <f t="shared" si="30"/>
        <v/>
      </c>
      <c r="P475" s="151"/>
      <c r="Q475" s="152"/>
      <c r="R475" s="153" t="str">
        <f t="shared" si="32"/>
        <v/>
      </c>
      <c r="S475" s="148"/>
      <c r="T475" s="148"/>
      <c r="U475" s="154"/>
      <c r="V475" s="155"/>
      <c r="AB475" s="132"/>
    </row>
    <row r="476" spans="1:28" ht="20.100000000000001" customHeight="1">
      <c r="A476" s="219" t="str">
        <f t="shared" si="31"/>
        <v/>
      </c>
      <c r="B476" s="170"/>
      <c r="C476" s="148"/>
      <c r="D476" s="148"/>
      <c r="E476" s="148"/>
      <c r="F476" s="171"/>
      <c r="G476" s="148"/>
      <c r="H476" s="148"/>
      <c r="I476" s="148"/>
      <c r="J476" s="171"/>
      <c r="K476" s="148"/>
      <c r="L476" s="148"/>
      <c r="M476" s="202" t="str">
        <f>IF(A476="","",IF(S476="",IF(A476="","",VLOOKUP(K476,calendar_price_2013,MATCH(L476,Sheet2!$C$1:$P$1,0)+1,0)),S476)*L476)</f>
        <v/>
      </c>
      <c r="N476" s="203" t="str">
        <f t="shared" si="29"/>
        <v/>
      </c>
      <c r="O476" s="204" t="str">
        <f t="shared" si="30"/>
        <v/>
      </c>
      <c r="P476" s="151"/>
      <c r="Q476" s="152"/>
      <c r="R476" s="153" t="str">
        <f t="shared" si="32"/>
        <v/>
      </c>
      <c r="S476" s="148"/>
      <c r="T476" s="148"/>
      <c r="U476" s="154"/>
      <c r="V476" s="155"/>
      <c r="AB476" s="132"/>
    </row>
    <row r="477" spans="1:28" ht="20.100000000000001" customHeight="1">
      <c r="A477" s="219" t="str">
        <f t="shared" si="31"/>
        <v/>
      </c>
      <c r="B477" s="149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202" t="str">
        <f>IF(A477="","",IF(S477="",IF(A477="","",VLOOKUP(K477,calendar_price_2013,MATCH(L477,Sheet2!$C$1:$P$1,0)+1,0)),S477)*L477)</f>
        <v/>
      </c>
      <c r="N477" s="203" t="str">
        <f t="shared" si="29"/>
        <v/>
      </c>
      <c r="O477" s="204" t="str">
        <f t="shared" si="30"/>
        <v/>
      </c>
      <c r="P477" s="151"/>
      <c r="Q477" s="152"/>
      <c r="R477" s="153" t="str">
        <f t="shared" si="32"/>
        <v/>
      </c>
      <c r="S477" s="148"/>
      <c r="T477" s="148"/>
      <c r="U477" s="154"/>
      <c r="V477" s="155"/>
      <c r="AB477" s="132"/>
    </row>
    <row r="478" spans="1:28" ht="20.100000000000001" customHeight="1">
      <c r="A478" s="219" t="str">
        <f t="shared" si="31"/>
        <v/>
      </c>
      <c r="B478" s="149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202" t="str">
        <f>IF(A478="","",IF(S478="",IF(A478="","",VLOOKUP(K478,calendar_price_2013,MATCH(L478,Sheet2!$C$1:$P$1,0)+1,0)),S478)*L478)</f>
        <v/>
      </c>
      <c r="N478" s="203" t="str">
        <f t="shared" si="29"/>
        <v/>
      </c>
      <c r="O478" s="204" t="str">
        <f t="shared" si="30"/>
        <v/>
      </c>
      <c r="P478" s="151"/>
      <c r="Q478" s="152"/>
      <c r="R478" s="153" t="str">
        <f t="shared" si="32"/>
        <v/>
      </c>
      <c r="S478" s="148"/>
      <c r="T478" s="148"/>
      <c r="U478" s="154"/>
      <c r="V478" s="155"/>
      <c r="AB478" s="132"/>
    </row>
    <row r="479" spans="1:28" ht="20.100000000000001" customHeight="1">
      <c r="A479" s="219" t="str">
        <f t="shared" si="31"/>
        <v/>
      </c>
      <c r="B479" s="149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202" t="str">
        <f>IF(A479="","",IF(S479="",IF(A479="","",VLOOKUP(K479,calendar_price_2013,MATCH(L479,Sheet2!$C$1:$P$1,0)+1,0)),S479)*L479)</f>
        <v/>
      </c>
      <c r="N479" s="203" t="str">
        <f t="shared" si="29"/>
        <v/>
      </c>
      <c r="O479" s="204" t="str">
        <f t="shared" si="30"/>
        <v/>
      </c>
      <c r="P479" s="151"/>
      <c r="Q479" s="152"/>
      <c r="R479" s="153" t="str">
        <f t="shared" si="32"/>
        <v/>
      </c>
      <c r="S479" s="148"/>
      <c r="T479" s="148"/>
      <c r="U479" s="154"/>
      <c r="V479" s="155"/>
      <c r="AB479" s="132"/>
    </row>
    <row r="480" spans="1:28" ht="20.100000000000001" customHeight="1">
      <c r="A480" s="219" t="str">
        <f t="shared" si="31"/>
        <v/>
      </c>
      <c r="B480" s="149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202" t="str">
        <f>IF(A480="","",IF(S480="",IF(A480="","",VLOOKUP(K480,calendar_price_2013,MATCH(L480,Sheet2!$C$1:$P$1,0)+1,0)),S480)*L480)</f>
        <v/>
      </c>
      <c r="N480" s="203" t="str">
        <f t="shared" si="29"/>
        <v/>
      </c>
      <c r="O480" s="204" t="str">
        <f t="shared" si="30"/>
        <v/>
      </c>
      <c r="P480" s="151"/>
      <c r="Q480" s="152"/>
      <c r="R480" s="153" t="str">
        <f t="shared" si="32"/>
        <v/>
      </c>
      <c r="S480" s="148"/>
      <c r="T480" s="148"/>
      <c r="U480" s="154"/>
      <c r="V480" s="155"/>
      <c r="AB480" s="132"/>
    </row>
    <row r="481" spans="1:28" ht="20.100000000000001" customHeight="1">
      <c r="A481" s="219" t="str">
        <f t="shared" si="31"/>
        <v/>
      </c>
      <c r="B481" s="170"/>
      <c r="C481" s="171"/>
      <c r="D481" s="171"/>
      <c r="E481" s="171"/>
      <c r="F481" s="171"/>
      <c r="G481" s="171"/>
      <c r="H481" s="171"/>
      <c r="I481" s="171"/>
      <c r="J481" s="171"/>
      <c r="K481" s="148"/>
      <c r="L481" s="148"/>
      <c r="M481" s="202" t="str">
        <f>IF(A481="","",IF(S481="",IF(A481="","",VLOOKUP(K481,calendar_price_2013,MATCH(L481,Sheet2!$C$1:$P$1,0)+1,0)),S481)*L481)</f>
        <v/>
      </c>
      <c r="N481" s="203" t="str">
        <f t="shared" si="29"/>
        <v/>
      </c>
      <c r="O481" s="204" t="str">
        <f t="shared" si="30"/>
        <v/>
      </c>
      <c r="P481" s="151"/>
      <c r="Q481" s="152"/>
      <c r="R481" s="153" t="str">
        <f t="shared" si="32"/>
        <v/>
      </c>
      <c r="S481" s="148"/>
      <c r="T481" s="148"/>
      <c r="U481" s="154"/>
      <c r="V481" s="155"/>
      <c r="AB481" s="132"/>
    </row>
    <row r="482" spans="1:28" ht="20.100000000000001" customHeight="1">
      <c r="A482" s="219" t="str">
        <f t="shared" si="31"/>
        <v/>
      </c>
      <c r="B482" s="149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202" t="str">
        <f>IF(A482="","",IF(S482="",IF(A482="","",VLOOKUP(K482,calendar_price_2013,MATCH(L482,Sheet2!$C$1:$P$1,0)+1,0)),S482)*L482)</f>
        <v/>
      </c>
      <c r="N482" s="203" t="str">
        <f t="shared" si="29"/>
        <v/>
      </c>
      <c r="O482" s="204" t="str">
        <f t="shared" si="30"/>
        <v/>
      </c>
      <c r="P482" s="151"/>
      <c r="Q482" s="152"/>
      <c r="R482" s="153" t="str">
        <f t="shared" si="32"/>
        <v/>
      </c>
      <c r="S482" s="148"/>
      <c r="T482" s="148"/>
      <c r="U482" s="154"/>
      <c r="V482" s="155"/>
      <c r="AB482" s="132"/>
    </row>
    <row r="483" spans="1:28" ht="20.100000000000001" customHeight="1">
      <c r="A483" s="219" t="str">
        <f t="shared" si="31"/>
        <v/>
      </c>
      <c r="B483" s="149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202" t="str">
        <f>IF(A483="","",IF(S483="",IF(A483="","",VLOOKUP(K483,calendar_price_2013,MATCH(L483,Sheet2!$C$1:$P$1,0)+1,0)),S483)*L483)</f>
        <v/>
      </c>
      <c r="N483" s="203" t="str">
        <f t="shared" si="29"/>
        <v/>
      </c>
      <c r="O483" s="204" t="str">
        <f t="shared" si="30"/>
        <v/>
      </c>
      <c r="P483" s="151"/>
      <c r="Q483" s="152"/>
      <c r="R483" s="153" t="str">
        <f t="shared" si="32"/>
        <v/>
      </c>
      <c r="S483" s="148"/>
      <c r="T483" s="148"/>
      <c r="U483" s="154"/>
      <c r="V483" s="155"/>
      <c r="AB483" s="132"/>
    </row>
    <row r="484" spans="1:28" ht="20.100000000000001" customHeight="1">
      <c r="A484" s="219" t="str">
        <f t="shared" si="31"/>
        <v/>
      </c>
      <c r="B484" s="149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202" t="str">
        <f>IF(A484="","",IF(S484="",IF(A484="","",VLOOKUP(K484,calendar_price_2013,MATCH(L484,Sheet2!$C$1:$P$1,0)+1,0)),S484)*L484)</f>
        <v/>
      </c>
      <c r="N484" s="203" t="str">
        <f t="shared" si="29"/>
        <v/>
      </c>
      <c r="O484" s="204" t="str">
        <f t="shared" si="30"/>
        <v/>
      </c>
      <c r="P484" s="151"/>
      <c r="Q484" s="152"/>
      <c r="R484" s="153" t="str">
        <f t="shared" si="32"/>
        <v/>
      </c>
      <c r="S484" s="148"/>
      <c r="T484" s="148"/>
      <c r="U484" s="154"/>
      <c r="V484" s="155"/>
      <c r="AB484" s="132"/>
    </row>
    <row r="485" spans="1:28" ht="20.100000000000001" customHeight="1">
      <c r="A485" s="219" t="str">
        <f t="shared" si="31"/>
        <v/>
      </c>
      <c r="B485" s="170"/>
      <c r="C485" s="171"/>
      <c r="D485" s="171"/>
      <c r="E485" s="171"/>
      <c r="F485" s="171"/>
      <c r="G485" s="171"/>
      <c r="H485" s="171"/>
      <c r="I485" s="171"/>
      <c r="J485" s="171"/>
      <c r="K485" s="148"/>
      <c r="L485" s="148"/>
      <c r="M485" s="202" t="str">
        <f>IF(A485="","",IF(S485="",IF(A485="","",VLOOKUP(K485,calendar_price_2013,MATCH(L485,Sheet2!$C$1:$P$1,0)+1,0)),S485)*L485)</f>
        <v/>
      </c>
      <c r="N485" s="203" t="str">
        <f t="shared" si="29"/>
        <v/>
      </c>
      <c r="O485" s="204" t="str">
        <f t="shared" si="30"/>
        <v/>
      </c>
      <c r="P485" s="151"/>
      <c r="Q485" s="152"/>
      <c r="R485" s="153" t="str">
        <f t="shared" si="32"/>
        <v/>
      </c>
      <c r="S485" s="148"/>
      <c r="T485" s="148"/>
      <c r="U485" s="154"/>
      <c r="V485" s="155"/>
      <c r="AB485" s="132"/>
    </row>
    <row r="486" spans="1:28" ht="20.100000000000001" customHeight="1">
      <c r="A486" s="219" t="str">
        <f t="shared" si="31"/>
        <v/>
      </c>
      <c r="B486" s="149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202" t="str">
        <f>IF(A486="","",IF(S486="",IF(A486="","",VLOOKUP(K486,calendar_price_2013,MATCH(L486,Sheet2!$C$1:$P$1,0)+1,0)),S486)*L486)</f>
        <v/>
      </c>
      <c r="N486" s="203" t="str">
        <f t="shared" si="29"/>
        <v/>
      </c>
      <c r="O486" s="204" t="str">
        <f t="shared" si="30"/>
        <v/>
      </c>
      <c r="P486" s="151"/>
      <c r="Q486" s="152"/>
      <c r="R486" s="153" t="str">
        <f t="shared" si="32"/>
        <v/>
      </c>
      <c r="S486" s="148"/>
      <c r="T486" s="148"/>
      <c r="U486" s="154"/>
      <c r="V486" s="155"/>
      <c r="AB486" s="132"/>
    </row>
    <row r="487" spans="1:28" ht="20.100000000000001" customHeight="1">
      <c r="A487" s="219" t="str">
        <f t="shared" si="31"/>
        <v/>
      </c>
      <c r="B487" s="149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  <c r="M487" s="202" t="str">
        <f>IF(A487="","",IF(S487="",IF(A487="","",VLOOKUP(K487,calendar_price_2013,MATCH(L487,Sheet2!$C$1:$P$1,0)+1,0)),S487)*L487)</f>
        <v/>
      </c>
      <c r="N487" s="203" t="str">
        <f t="shared" si="29"/>
        <v/>
      </c>
      <c r="O487" s="204" t="str">
        <f t="shared" si="30"/>
        <v/>
      </c>
      <c r="P487" s="151"/>
      <c r="Q487" s="152"/>
      <c r="R487" s="153" t="str">
        <f t="shared" si="32"/>
        <v/>
      </c>
      <c r="S487" s="148"/>
      <c r="T487" s="148"/>
      <c r="U487" s="154"/>
      <c r="V487" s="155"/>
      <c r="AB487" s="132"/>
    </row>
    <row r="488" spans="1:28" ht="20.100000000000001" customHeight="1">
      <c r="A488" s="219" t="str">
        <f t="shared" si="31"/>
        <v/>
      </c>
      <c r="B488" s="149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202" t="str">
        <f>IF(A488="","",IF(S488="",IF(A488="","",VLOOKUP(K488,calendar_price_2013,MATCH(L488,Sheet2!$C$1:$P$1,0)+1,0)),S488)*L488)</f>
        <v/>
      </c>
      <c r="N488" s="203" t="str">
        <f t="shared" si="29"/>
        <v/>
      </c>
      <c r="O488" s="204" t="str">
        <f t="shared" si="30"/>
        <v/>
      </c>
      <c r="P488" s="151"/>
      <c r="Q488" s="152"/>
      <c r="R488" s="153" t="str">
        <f t="shared" si="32"/>
        <v/>
      </c>
      <c r="S488" s="148"/>
      <c r="T488" s="148"/>
      <c r="U488" s="154"/>
      <c r="V488" s="155"/>
      <c r="AB488" s="132"/>
    </row>
    <row r="489" spans="1:28" ht="20.100000000000001" customHeight="1">
      <c r="A489" s="219" t="str">
        <f t="shared" si="31"/>
        <v/>
      </c>
      <c r="B489" s="149"/>
      <c r="C489" s="148"/>
      <c r="D489" s="148"/>
      <c r="E489" s="148"/>
      <c r="F489" s="148"/>
      <c r="G489" s="148"/>
      <c r="H489" s="148"/>
      <c r="I489" s="148"/>
      <c r="J489" s="158"/>
      <c r="K489" s="148"/>
      <c r="L489" s="148"/>
      <c r="M489" s="202" t="str">
        <f>IF(A489="","",IF(S489="",IF(A489="","",VLOOKUP(K489,calendar_price_2013,MATCH(L489,Sheet2!$C$1:$P$1,0)+1,0)),S489)*L489)</f>
        <v/>
      </c>
      <c r="N489" s="203" t="str">
        <f t="shared" si="29"/>
        <v/>
      </c>
      <c r="O489" s="204" t="str">
        <f t="shared" si="30"/>
        <v/>
      </c>
      <c r="P489" s="151"/>
      <c r="Q489" s="152"/>
      <c r="R489" s="153" t="str">
        <f t="shared" si="32"/>
        <v/>
      </c>
      <c r="S489" s="148"/>
      <c r="T489" s="148"/>
      <c r="U489" s="154"/>
      <c r="V489" s="155"/>
      <c r="AB489" s="132"/>
    </row>
    <row r="490" spans="1:28" ht="20.100000000000001" customHeight="1">
      <c r="A490" s="219" t="str">
        <f t="shared" si="31"/>
        <v/>
      </c>
      <c r="B490" s="149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202" t="str">
        <f>IF(A490="","",IF(S490="",IF(A490="","",VLOOKUP(K490,calendar_price_2013,MATCH(L490,Sheet2!$C$1:$P$1,0)+1,0)),S490)*L490)</f>
        <v/>
      </c>
      <c r="N490" s="203" t="str">
        <f t="shared" ref="N490:N497" si="33">IF(A490="","",IF(T490=1,0,M490*0.2))</f>
        <v/>
      </c>
      <c r="O490" s="204" t="str">
        <f t="shared" si="30"/>
        <v/>
      </c>
      <c r="P490" s="151"/>
      <c r="Q490" s="152"/>
      <c r="R490" s="153" t="str">
        <f t="shared" si="32"/>
        <v/>
      </c>
      <c r="S490" s="148"/>
      <c r="T490" s="148"/>
      <c r="U490" s="154"/>
      <c r="V490" s="155"/>
      <c r="AB490" s="132"/>
    </row>
    <row r="491" spans="1:28" ht="20.100000000000001" customHeight="1">
      <c r="A491" s="219" t="str">
        <f t="shared" si="31"/>
        <v/>
      </c>
      <c r="B491" s="149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  <c r="M491" s="202" t="str">
        <f>IF(A491="","",IF(S491="",IF(A491="","",VLOOKUP(K491,calendar_price_2013,MATCH(L491,Sheet2!$C$1:$P$1,0)+1,0)),S491)*L491)</f>
        <v/>
      </c>
      <c r="N491" s="203" t="str">
        <f t="shared" si="33"/>
        <v/>
      </c>
      <c r="O491" s="204" t="str">
        <f t="shared" si="30"/>
        <v/>
      </c>
      <c r="P491" s="151"/>
      <c r="Q491" s="152"/>
      <c r="R491" s="153" t="str">
        <f t="shared" si="32"/>
        <v/>
      </c>
      <c r="S491" s="148"/>
      <c r="T491" s="148"/>
      <c r="U491" s="154"/>
      <c r="V491" s="155"/>
      <c r="AB491" s="132"/>
    </row>
    <row r="492" spans="1:28" ht="20.100000000000001" customHeight="1">
      <c r="A492" s="219" t="str">
        <f t="shared" si="31"/>
        <v/>
      </c>
      <c r="B492" s="149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202" t="str">
        <f>IF(A492="","",IF(S492="",IF(A492="","",VLOOKUP(K492,calendar_price_2013,MATCH(L492,Sheet2!$C$1:$P$1,0)+1,0)),S492)*L492)</f>
        <v/>
      </c>
      <c r="N492" s="203" t="str">
        <f t="shared" si="33"/>
        <v/>
      </c>
      <c r="O492" s="204" t="str">
        <f t="shared" si="30"/>
        <v/>
      </c>
      <c r="P492" s="151"/>
      <c r="Q492" s="152"/>
      <c r="R492" s="153" t="str">
        <f t="shared" si="32"/>
        <v/>
      </c>
      <c r="S492" s="148"/>
      <c r="T492" s="148"/>
      <c r="U492" s="154"/>
      <c r="V492" s="155"/>
      <c r="AB492" s="132"/>
    </row>
    <row r="493" spans="1:28" ht="20.100000000000001" customHeight="1">
      <c r="A493" s="219" t="str">
        <f t="shared" si="31"/>
        <v/>
      </c>
      <c r="B493" s="149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202" t="str">
        <f>IF(A493="","",IF(S493="",IF(A493="","",VLOOKUP(K493,calendar_price_2013,MATCH(L493,Sheet2!$C$1:$P$1,0)+1,0)),S493)*L493)</f>
        <v/>
      </c>
      <c r="N493" s="203" t="str">
        <f t="shared" si="33"/>
        <v/>
      </c>
      <c r="O493" s="204" t="str">
        <f t="shared" si="30"/>
        <v/>
      </c>
      <c r="P493" s="151"/>
      <c r="Q493" s="152"/>
      <c r="R493" s="153" t="str">
        <f t="shared" si="32"/>
        <v/>
      </c>
      <c r="S493" s="148"/>
      <c r="T493" s="148"/>
      <c r="U493" s="154"/>
      <c r="V493" s="155"/>
      <c r="AB493" s="132"/>
    </row>
    <row r="494" spans="1:28" ht="20.100000000000001" customHeight="1">
      <c r="A494" s="219" t="str">
        <f t="shared" si="31"/>
        <v/>
      </c>
      <c r="B494" s="149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202" t="str">
        <f>IF(A494="","",IF(S494="",IF(A494="","",VLOOKUP(K494,calendar_price_2013,MATCH(L494,Sheet2!$C$1:$P$1,0)+1,0)),S494)*L494)</f>
        <v/>
      </c>
      <c r="N494" s="203" t="str">
        <f t="shared" si="33"/>
        <v/>
      </c>
      <c r="O494" s="204" t="str">
        <f t="shared" si="30"/>
        <v/>
      </c>
      <c r="P494" s="151"/>
      <c r="Q494" s="152"/>
      <c r="R494" s="153" t="str">
        <f t="shared" si="32"/>
        <v/>
      </c>
      <c r="S494" s="148"/>
      <c r="T494" s="148"/>
      <c r="U494" s="154"/>
      <c r="V494" s="155"/>
      <c r="AB494" s="132"/>
    </row>
    <row r="495" spans="1:28" ht="20.100000000000001" customHeight="1">
      <c r="A495" s="219" t="str">
        <f t="shared" si="31"/>
        <v/>
      </c>
      <c r="B495" s="149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202" t="str">
        <f>IF(A495="","",IF(S495="",IF(A495="","",VLOOKUP(K495,calendar_price_2013,MATCH(L495,Sheet2!$C$1:$P$1,0)+1,0)),S495)*L495)</f>
        <v/>
      </c>
      <c r="N495" s="203" t="str">
        <f t="shared" si="33"/>
        <v/>
      </c>
      <c r="O495" s="204" t="str">
        <f t="shared" si="30"/>
        <v/>
      </c>
      <c r="P495" s="151"/>
      <c r="Q495" s="152"/>
      <c r="R495" s="153" t="str">
        <f t="shared" si="32"/>
        <v/>
      </c>
      <c r="S495" s="148"/>
      <c r="T495" s="148"/>
      <c r="U495" s="154"/>
      <c r="V495" s="155"/>
      <c r="AB495" s="132"/>
    </row>
    <row r="496" spans="1:28" ht="20.100000000000001" customHeight="1">
      <c r="A496" s="219" t="str">
        <f t="shared" si="31"/>
        <v/>
      </c>
      <c r="B496" s="149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202" t="str">
        <f>IF(A496="","",IF(S496="",IF(A496="","",VLOOKUP(K496,calendar_price_2013,MATCH(L496,Sheet2!$C$1:$P$1,0)+1,0)),S496)*L496)</f>
        <v/>
      </c>
      <c r="N496" s="203" t="str">
        <f t="shared" si="33"/>
        <v/>
      </c>
      <c r="O496" s="204" t="str">
        <f t="shared" si="30"/>
        <v/>
      </c>
      <c r="P496" s="151"/>
      <c r="Q496" s="152"/>
      <c r="R496" s="153" t="str">
        <f t="shared" si="32"/>
        <v/>
      </c>
      <c r="S496" s="148"/>
      <c r="T496" s="148"/>
      <c r="U496" s="154"/>
      <c r="V496" s="155"/>
      <c r="AB496" s="132"/>
    </row>
    <row r="497" spans="1:28" ht="20.100000000000001" customHeight="1">
      <c r="A497" s="219" t="str">
        <f t="shared" si="31"/>
        <v/>
      </c>
      <c r="B497" s="149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202" t="str">
        <f>IF(A497="","",IF(S497="",IF(A497="","",VLOOKUP(K497,calendar_price_2013,MATCH(L497,Sheet2!$C$1:$P$1,0)+1,0)),S497)*L497)</f>
        <v/>
      </c>
      <c r="N497" s="203" t="str">
        <f t="shared" si="33"/>
        <v/>
      </c>
      <c r="O497" s="204" t="str">
        <f t="shared" si="30"/>
        <v/>
      </c>
      <c r="P497" s="151"/>
      <c r="Q497" s="152"/>
      <c r="R497" s="153" t="str">
        <f t="shared" si="32"/>
        <v/>
      </c>
      <c r="S497" s="148"/>
      <c r="T497" s="148"/>
      <c r="U497" s="154"/>
      <c r="V497" s="155"/>
      <c r="AB497" s="132"/>
    </row>
    <row r="498" spans="1:28" ht="20.100000000000001" customHeight="1">
      <c r="A498" s="219" t="s">
        <v>534</v>
      </c>
      <c r="B498" s="189" t="s">
        <v>527</v>
      </c>
      <c r="C498" s="188" t="s">
        <v>528</v>
      </c>
      <c r="D498" s="188" t="s">
        <v>529</v>
      </c>
      <c r="E498" s="188" t="s">
        <v>18</v>
      </c>
      <c r="F498" s="148"/>
      <c r="G498" s="188" t="s">
        <v>530</v>
      </c>
      <c r="H498" s="188" t="s">
        <v>531</v>
      </c>
      <c r="I498" s="188" t="s">
        <v>532</v>
      </c>
      <c r="J498" s="188" t="s">
        <v>533</v>
      </c>
      <c r="K498" s="188" t="s">
        <v>112</v>
      </c>
      <c r="L498" s="148">
        <v>200</v>
      </c>
      <c r="M498" s="202">
        <f>IF(A498="","",IF(S498="",IF(A498="","",VLOOKUP(K498,calendar_price_2013,MATCH(L498,Sheet2!$C$1:$P$1,0)+1,0)),S498)*L498)</f>
        <v>98</v>
      </c>
      <c r="N498" s="203">
        <f>IF(A498="","",IF(OR(T498=1,T498=2),0,M498*0.2))</f>
        <v>0</v>
      </c>
      <c r="O498" s="204">
        <f t="shared" si="30"/>
        <v>245</v>
      </c>
      <c r="P498" s="151">
        <v>41451</v>
      </c>
      <c r="Q498" s="152">
        <v>0</v>
      </c>
      <c r="R498" s="153">
        <f>IF(Q498="","",IF(T498=2,O498*1.05-Q498,O498))</f>
        <v>257.25</v>
      </c>
      <c r="S498" s="148">
        <v>0.49</v>
      </c>
      <c r="T498" s="188">
        <v>2</v>
      </c>
      <c r="U498" s="154">
        <v>41475</v>
      </c>
      <c r="V498" s="155"/>
      <c r="AB498" s="132"/>
    </row>
    <row r="499" spans="1:28" ht="20.100000000000001" customHeight="1">
      <c r="A499" s="219" t="str">
        <f t="shared" si="31"/>
        <v>913-X01</v>
      </c>
      <c r="B499" s="149"/>
      <c r="C499" s="148"/>
      <c r="D499" s="148"/>
      <c r="E499" s="148"/>
      <c r="F499" s="148"/>
      <c r="G499" s="148"/>
      <c r="H499" s="148"/>
      <c r="I499" s="148"/>
      <c r="J499" s="148"/>
      <c r="K499" s="188" t="s">
        <v>46</v>
      </c>
      <c r="L499" s="148">
        <v>200</v>
      </c>
      <c r="M499" s="202">
        <f>IF(A499="","",IF(S499="",IF(A499="","",VLOOKUP(K499,calendar_price_2013,MATCH(L499,Sheet2!$C$1:$P$1,0)+1,0)),S499)*L499)</f>
        <v>98</v>
      </c>
      <c r="N499" s="203">
        <f t="shared" ref="N499:N519" si="34">IF(A499="","",IF(OR(T499=1,T499=2),0,M499*0.2))</f>
        <v>0</v>
      </c>
      <c r="O499" s="204" t="str">
        <f t="shared" si="30"/>
        <v/>
      </c>
      <c r="P499" s="151"/>
      <c r="Q499" s="152"/>
      <c r="R499" s="153" t="str">
        <f t="shared" ref="R499:R550" si="35">IF(Q499="","",IF(T499=2,O499*1.05-Q499,O499))</f>
        <v/>
      </c>
      <c r="S499" s="148">
        <v>0.49</v>
      </c>
      <c r="T499" s="148">
        <f>IF(OR(A499=A498,B498=""),T498,"")</f>
        <v>2</v>
      </c>
      <c r="U499" s="154"/>
      <c r="V499" s="155"/>
      <c r="AB499" s="132"/>
    </row>
    <row r="500" spans="1:28" ht="20.100000000000001" customHeight="1">
      <c r="A500" s="219" t="str">
        <f t="shared" si="31"/>
        <v>913-X01</v>
      </c>
      <c r="B500" s="149"/>
      <c r="C500" s="148"/>
      <c r="D500" s="148"/>
      <c r="E500" s="148"/>
      <c r="F500" s="148"/>
      <c r="G500" s="148"/>
      <c r="H500" s="148"/>
      <c r="I500" s="148"/>
      <c r="J500" s="148"/>
      <c r="K500" s="188" t="s">
        <v>47</v>
      </c>
      <c r="L500" s="148">
        <v>100</v>
      </c>
      <c r="M500" s="202">
        <f>IF(A500="","",IF(S500="",IF(A500="","",VLOOKUP(K500,calendar_price_2013,MATCH(L500,Sheet2!$C$1:$P$1,0)+1,0)),S500)*L500)</f>
        <v>49</v>
      </c>
      <c r="N500" s="203">
        <f t="shared" si="34"/>
        <v>0</v>
      </c>
      <c r="O500" s="204" t="str">
        <f t="shared" si="30"/>
        <v/>
      </c>
      <c r="P500" s="151"/>
      <c r="Q500" s="152"/>
      <c r="R500" s="153" t="str">
        <f t="shared" si="35"/>
        <v/>
      </c>
      <c r="S500" s="148">
        <v>0.49</v>
      </c>
      <c r="T500" s="188">
        <f t="shared" ref="T500:T522" si="36">IF(A500=A499,T499,"")</f>
        <v>2</v>
      </c>
      <c r="U500" s="154"/>
      <c r="V500" s="155"/>
      <c r="AB500" s="132"/>
    </row>
    <row r="501" spans="1:28" ht="20.100000000000001" customHeight="1">
      <c r="A501" s="219" t="s">
        <v>582</v>
      </c>
      <c r="B501" s="189" t="s">
        <v>575</v>
      </c>
      <c r="C501" s="188" t="s">
        <v>196</v>
      </c>
      <c r="D501" s="188" t="s">
        <v>576</v>
      </c>
      <c r="E501" s="148"/>
      <c r="F501" s="188" t="s">
        <v>577</v>
      </c>
      <c r="G501" s="188" t="s">
        <v>578</v>
      </c>
      <c r="H501" s="188" t="s">
        <v>579</v>
      </c>
      <c r="I501" s="188" t="s">
        <v>580</v>
      </c>
      <c r="J501" s="163" t="s">
        <v>581</v>
      </c>
      <c r="K501" s="188" t="s">
        <v>48</v>
      </c>
      <c r="L501" s="148">
        <v>100</v>
      </c>
      <c r="M501" s="202">
        <f>IF(A501="","",IF(S501="",IF(A501="","",VLOOKUP(K501,calendar_price_2013,MATCH(L501,Sheet2!$C$1:$P$1,0)+1,0)),S501)*L501)</f>
        <v>53</v>
      </c>
      <c r="N501" s="203">
        <f t="shared" si="34"/>
        <v>0</v>
      </c>
      <c r="O501" s="204">
        <f t="shared" si="30"/>
        <v>159</v>
      </c>
      <c r="P501" s="151">
        <v>41453</v>
      </c>
      <c r="Q501" s="152">
        <v>167</v>
      </c>
      <c r="R501" s="153">
        <f t="shared" si="35"/>
        <v>-4.9999999999982947E-2</v>
      </c>
      <c r="S501" s="148"/>
      <c r="T501" s="188">
        <v>2</v>
      </c>
      <c r="U501" s="223" t="s">
        <v>812</v>
      </c>
      <c r="V501" s="155"/>
      <c r="AB501" s="132"/>
    </row>
    <row r="502" spans="1:28" ht="20.100000000000001" customHeight="1">
      <c r="A502" s="219" t="str">
        <f t="shared" si="31"/>
        <v>913-X02</v>
      </c>
      <c r="B502" s="149"/>
      <c r="C502" s="148"/>
      <c r="D502" s="148"/>
      <c r="E502" s="148"/>
      <c r="F502" s="148"/>
      <c r="G502" s="148"/>
      <c r="H502" s="148"/>
      <c r="I502" s="148"/>
      <c r="J502" s="148"/>
      <c r="K502" s="188" t="s">
        <v>47</v>
      </c>
      <c r="L502" s="148">
        <v>100</v>
      </c>
      <c r="M502" s="202">
        <f>IF(A502="","",IF(S502="",IF(A502="","",VLOOKUP(K502,calendar_price_2013,MATCH(L502,Sheet2!$C$1:$P$1,0)+1,0)),S502)*L502)</f>
        <v>53</v>
      </c>
      <c r="N502" s="203">
        <f t="shared" si="34"/>
        <v>0</v>
      </c>
      <c r="O502" s="204" t="str">
        <f t="shared" si="30"/>
        <v/>
      </c>
      <c r="P502" s="151"/>
      <c r="Q502" s="152"/>
      <c r="R502" s="153" t="str">
        <f t="shared" si="35"/>
        <v/>
      </c>
      <c r="S502" s="148"/>
      <c r="T502" s="188">
        <f t="shared" si="36"/>
        <v>2</v>
      </c>
      <c r="U502" s="154"/>
      <c r="V502" s="155"/>
      <c r="AB502" s="132"/>
    </row>
    <row r="503" spans="1:28" ht="20.100000000000001" customHeight="1">
      <c r="A503" s="219" t="str">
        <f t="shared" si="31"/>
        <v>913-X02</v>
      </c>
      <c r="B503" s="149"/>
      <c r="C503" s="148"/>
      <c r="D503" s="148"/>
      <c r="E503" s="148"/>
      <c r="F503" s="148"/>
      <c r="G503" s="148"/>
      <c r="H503" s="148"/>
      <c r="I503" s="148"/>
      <c r="J503" s="148"/>
      <c r="K503" s="188" t="s">
        <v>133</v>
      </c>
      <c r="L503" s="148">
        <v>100</v>
      </c>
      <c r="M503" s="202">
        <f>IF(A503="","",IF(S503="",IF(A503="","",VLOOKUP(K503,calendar_price_2013,MATCH(L503,Sheet2!$C$1:$P$1,0)+1,0)),S503)*L503)</f>
        <v>53</v>
      </c>
      <c r="N503" s="203">
        <f t="shared" si="34"/>
        <v>0</v>
      </c>
      <c r="O503" s="204" t="str">
        <f t="shared" si="30"/>
        <v/>
      </c>
      <c r="P503" s="151"/>
      <c r="Q503" s="152"/>
      <c r="R503" s="153" t="str">
        <f t="shared" si="35"/>
        <v/>
      </c>
      <c r="S503" s="148"/>
      <c r="T503" s="188">
        <f t="shared" si="36"/>
        <v>2</v>
      </c>
      <c r="U503" s="154"/>
      <c r="V503" s="155"/>
      <c r="AB503" s="132"/>
    </row>
    <row r="504" spans="1:28" ht="20.100000000000001" customHeight="1">
      <c r="A504" s="219" t="s">
        <v>650</v>
      </c>
      <c r="B504" s="189" t="s">
        <v>645</v>
      </c>
      <c r="C504" s="176" t="s">
        <v>18</v>
      </c>
      <c r="D504" s="188" t="s">
        <v>646</v>
      </c>
      <c r="E504" s="188" t="s">
        <v>647</v>
      </c>
      <c r="F504" s="148"/>
      <c r="G504" s="188" t="s">
        <v>199</v>
      </c>
      <c r="H504" s="188" t="s">
        <v>648</v>
      </c>
      <c r="I504" s="188" t="s">
        <v>649</v>
      </c>
      <c r="J504" s="148"/>
      <c r="K504" s="188" t="s">
        <v>48</v>
      </c>
      <c r="L504" s="148">
        <v>200</v>
      </c>
      <c r="M504" s="202">
        <f>IF(A504="","",IF(S504="",IF(A504="","",VLOOKUP(K504,calendar_price_2013,MATCH(L504,Sheet2!$C$1:$P$1,0)+1,0)),S504)*L504)</f>
        <v>106</v>
      </c>
      <c r="N504" s="203">
        <f t="shared" si="34"/>
        <v>0</v>
      </c>
      <c r="O504" s="204">
        <f t="shared" si="30"/>
        <v>159</v>
      </c>
      <c r="P504" s="151">
        <v>41460</v>
      </c>
      <c r="Q504" s="152">
        <v>0</v>
      </c>
      <c r="R504" s="153">
        <f t="shared" si="35"/>
        <v>159</v>
      </c>
      <c r="S504" s="148"/>
      <c r="T504" s="188">
        <v>1</v>
      </c>
      <c r="U504" s="154"/>
      <c r="V504" s="155"/>
      <c r="AB504" s="132"/>
    </row>
    <row r="505" spans="1:28" ht="20.100000000000001" customHeight="1">
      <c r="A505" s="219" t="str">
        <f t="shared" si="31"/>
        <v>913-X03</v>
      </c>
      <c r="B505" s="149"/>
      <c r="C505" s="148"/>
      <c r="D505" s="148"/>
      <c r="E505" s="148"/>
      <c r="F505" s="148"/>
      <c r="G505" s="148"/>
      <c r="H505" s="148"/>
      <c r="I505" s="148"/>
      <c r="J505" s="148"/>
      <c r="K505" s="188" t="s">
        <v>47</v>
      </c>
      <c r="L505" s="148">
        <v>100</v>
      </c>
      <c r="M505" s="202">
        <f>IF(A505="","",IF(S505="",IF(A505="","",VLOOKUP(K505,calendar_price_2013,MATCH(L505,Sheet2!$C$1:$P$1,0)+1,0)),S505)*L505)</f>
        <v>53</v>
      </c>
      <c r="N505" s="203">
        <f t="shared" si="34"/>
        <v>0</v>
      </c>
      <c r="O505" s="204" t="str">
        <f t="shared" si="30"/>
        <v/>
      </c>
      <c r="P505" s="151"/>
      <c r="Q505" s="152"/>
      <c r="R505" s="153" t="str">
        <f t="shared" si="35"/>
        <v/>
      </c>
      <c r="S505" s="148"/>
      <c r="T505" s="188">
        <f t="shared" si="36"/>
        <v>1</v>
      </c>
      <c r="U505" s="154"/>
      <c r="V505" s="155"/>
      <c r="AB505" s="132"/>
    </row>
    <row r="506" spans="1:28" ht="20.100000000000001" customHeight="1">
      <c r="A506" s="219" t="s">
        <v>811</v>
      </c>
      <c r="B506" s="189" t="s">
        <v>805</v>
      </c>
      <c r="C506" s="188" t="s">
        <v>18</v>
      </c>
      <c r="D506" s="188" t="s">
        <v>806</v>
      </c>
      <c r="E506" s="188" t="s">
        <v>807</v>
      </c>
      <c r="F506" s="148"/>
      <c r="G506" s="188" t="s">
        <v>808</v>
      </c>
      <c r="H506" s="188" t="s">
        <v>809</v>
      </c>
      <c r="I506" s="188" t="s">
        <v>810</v>
      </c>
      <c r="J506" s="148"/>
      <c r="K506" s="188" t="s">
        <v>31</v>
      </c>
      <c r="L506" s="148">
        <v>100</v>
      </c>
      <c r="M506" s="202">
        <f>IF(A506="","",IF(S506="",IF(A506="","",VLOOKUP(K506,calendar_price_2013,MATCH(L506,Sheet2!$C$1:$P$1,0)+1,0)),S506)*L506)</f>
        <v>55.000000000000007</v>
      </c>
      <c r="N506" s="203">
        <f t="shared" si="34"/>
        <v>0</v>
      </c>
      <c r="O506" s="204">
        <f t="shared" si="30"/>
        <v>220.00000000000003</v>
      </c>
      <c r="P506" s="151">
        <v>41464</v>
      </c>
      <c r="Q506" s="152">
        <v>0</v>
      </c>
      <c r="R506" s="153">
        <f t="shared" si="35"/>
        <v>231.00000000000003</v>
      </c>
      <c r="S506" s="148">
        <v>0.55000000000000004</v>
      </c>
      <c r="T506" s="188">
        <v>2</v>
      </c>
      <c r="U506" s="154"/>
      <c r="V506" s="155"/>
      <c r="AB506" s="132"/>
    </row>
    <row r="507" spans="1:28" ht="20.100000000000001" customHeight="1">
      <c r="A507" s="219" t="str">
        <f t="shared" si="31"/>
        <v>913-X04</v>
      </c>
      <c r="B507" s="149"/>
      <c r="C507" s="148"/>
      <c r="D507" s="148"/>
      <c r="E507" s="148"/>
      <c r="F507" s="148"/>
      <c r="G507" s="148"/>
      <c r="H507" s="148"/>
      <c r="I507" s="148"/>
      <c r="J507" s="148"/>
      <c r="K507" s="188" t="s">
        <v>36</v>
      </c>
      <c r="L507" s="148">
        <v>100</v>
      </c>
      <c r="M507" s="202">
        <f>IF(A507="","",IF(S507="",IF(A507="","",VLOOKUP(K507,calendar_price_2013,MATCH(L507,Sheet2!$C$1:$P$1,0)+1,0)),S507)*L507)</f>
        <v>55.000000000000007</v>
      </c>
      <c r="N507" s="203">
        <f t="shared" si="34"/>
        <v>0</v>
      </c>
      <c r="O507" s="204" t="str">
        <f t="shared" si="30"/>
        <v/>
      </c>
      <c r="P507" s="151"/>
      <c r="Q507" s="152"/>
      <c r="R507" s="153" t="str">
        <f t="shared" si="35"/>
        <v/>
      </c>
      <c r="S507" s="148">
        <v>0.55000000000000004</v>
      </c>
      <c r="T507" s="188">
        <f t="shared" si="36"/>
        <v>2</v>
      </c>
      <c r="U507" s="154"/>
      <c r="V507" s="155"/>
      <c r="AB507" s="132"/>
    </row>
    <row r="508" spans="1:28" ht="20.100000000000001" customHeight="1">
      <c r="A508" s="219" t="str">
        <f t="shared" si="31"/>
        <v>913-X04</v>
      </c>
      <c r="B508" s="149"/>
      <c r="C508" s="148"/>
      <c r="D508" s="148"/>
      <c r="E508" s="148"/>
      <c r="F508" s="148"/>
      <c r="G508" s="148"/>
      <c r="H508" s="148"/>
      <c r="I508" s="148"/>
      <c r="J508" s="148"/>
      <c r="K508" s="188" t="s">
        <v>96</v>
      </c>
      <c r="L508" s="148">
        <v>100</v>
      </c>
      <c r="M508" s="202">
        <f>IF(A508="","",IF(S508="",IF(A508="","",VLOOKUP(K508,calendar_price_2013,MATCH(L508,Sheet2!$C$1:$P$1,0)+1,0)),S508)*L508)</f>
        <v>55.000000000000007</v>
      </c>
      <c r="N508" s="203">
        <f t="shared" si="34"/>
        <v>0</v>
      </c>
      <c r="O508" s="204" t="str">
        <f t="shared" si="30"/>
        <v/>
      </c>
      <c r="P508" s="151"/>
      <c r="Q508" s="152"/>
      <c r="R508" s="153" t="str">
        <f t="shared" si="35"/>
        <v/>
      </c>
      <c r="S508" s="148">
        <v>0.55000000000000004</v>
      </c>
      <c r="T508" s="188">
        <f t="shared" si="36"/>
        <v>2</v>
      </c>
      <c r="U508" s="154"/>
      <c r="V508" s="155"/>
      <c r="AB508" s="132"/>
    </row>
    <row r="509" spans="1:28" ht="20.100000000000001" customHeight="1">
      <c r="A509" s="219" t="str">
        <f t="shared" si="31"/>
        <v>913-X04</v>
      </c>
      <c r="B509" s="149"/>
      <c r="C509" s="148"/>
      <c r="D509" s="148"/>
      <c r="E509" s="148"/>
      <c r="F509" s="148"/>
      <c r="G509" s="148"/>
      <c r="H509" s="148"/>
      <c r="I509" s="148"/>
      <c r="J509" s="148"/>
      <c r="K509" s="188" t="s">
        <v>37</v>
      </c>
      <c r="L509" s="148">
        <v>100</v>
      </c>
      <c r="M509" s="202">
        <f>IF(A509="","",IF(S509="",IF(A509="","",VLOOKUP(K509,calendar_price_2013,MATCH(L509,Sheet2!$C$1:$P$1,0)+1,0)),S509)*L509)</f>
        <v>55.000000000000007</v>
      </c>
      <c r="N509" s="203">
        <f t="shared" si="34"/>
        <v>0</v>
      </c>
      <c r="O509" s="204" t="str">
        <f t="shared" si="30"/>
        <v/>
      </c>
      <c r="P509" s="151"/>
      <c r="Q509" s="152"/>
      <c r="R509" s="153" t="str">
        <f t="shared" si="35"/>
        <v/>
      </c>
      <c r="S509" s="148">
        <v>0.55000000000000004</v>
      </c>
      <c r="T509" s="188">
        <f t="shared" si="36"/>
        <v>2</v>
      </c>
      <c r="U509" s="154"/>
      <c r="V509" s="155"/>
      <c r="AB509" s="132"/>
    </row>
    <row r="510" spans="1:28" ht="20.100000000000001" customHeight="1">
      <c r="A510" s="219" t="s">
        <v>997</v>
      </c>
      <c r="B510" s="189" t="s">
        <v>869</v>
      </c>
      <c r="C510" s="188" t="s">
        <v>992</v>
      </c>
      <c r="D510" s="188" t="s">
        <v>993</v>
      </c>
      <c r="E510" s="188" t="s">
        <v>994</v>
      </c>
      <c r="F510" s="148"/>
      <c r="G510" s="188" t="s">
        <v>199</v>
      </c>
      <c r="H510" s="188" t="s">
        <v>995</v>
      </c>
      <c r="I510" s="188" t="s">
        <v>996</v>
      </c>
      <c r="J510" s="148"/>
      <c r="K510" s="188" t="s">
        <v>48</v>
      </c>
      <c r="L510" s="148">
        <v>100</v>
      </c>
      <c r="M510" s="202">
        <f>IF(A510="","",IF(S510="",IF(A510="","",VLOOKUP(K510,calendar_price_2013,MATCH(L510,Sheet2!$C$1:$P$1,0)+1,0)),S510)*L510)</f>
        <v>53</v>
      </c>
      <c r="N510" s="203">
        <f t="shared" si="34"/>
        <v>0</v>
      </c>
      <c r="O510" s="204">
        <f t="shared" si="30"/>
        <v>159</v>
      </c>
      <c r="P510" s="151">
        <v>41473</v>
      </c>
      <c r="Q510" s="152">
        <v>0</v>
      </c>
      <c r="R510" s="153">
        <f t="shared" si="35"/>
        <v>159</v>
      </c>
      <c r="S510" s="148"/>
      <c r="T510" s="188">
        <v>1</v>
      </c>
      <c r="U510" s="154"/>
      <c r="V510" s="155"/>
      <c r="AB510" s="132"/>
    </row>
    <row r="511" spans="1:28" ht="20.100000000000001" customHeight="1">
      <c r="A511" s="219" t="str">
        <f t="shared" si="31"/>
        <v>913-X05</v>
      </c>
      <c r="B511" s="149"/>
      <c r="C511" s="148"/>
      <c r="D511" s="148"/>
      <c r="E511" s="148"/>
      <c r="F511" s="148"/>
      <c r="G511" s="148"/>
      <c r="H511" s="148"/>
      <c r="I511" s="148"/>
      <c r="J511" s="148"/>
      <c r="K511" s="188" t="s">
        <v>91</v>
      </c>
      <c r="L511" s="148">
        <v>100</v>
      </c>
      <c r="M511" s="202">
        <f>IF(A511="","",IF(S511="",IF(A511="","",VLOOKUP(K511,calendar_price_2013,MATCH(L511,Sheet2!$C$1:$P$1,0)+1,0)),S511)*L511)</f>
        <v>53</v>
      </c>
      <c r="N511" s="203">
        <f t="shared" si="34"/>
        <v>0</v>
      </c>
      <c r="O511" s="204" t="str">
        <f t="shared" si="30"/>
        <v/>
      </c>
      <c r="P511" s="151"/>
      <c r="Q511" s="152"/>
      <c r="R511" s="153" t="str">
        <f t="shared" si="35"/>
        <v/>
      </c>
      <c r="S511" s="148"/>
      <c r="T511" s="188">
        <f t="shared" si="36"/>
        <v>1</v>
      </c>
      <c r="U511" s="154"/>
      <c r="V511" s="155"/>
      <c r="AB511" s="132"/>
    </row>
    <row r="512" spans="1:28" ht="20.100000000000001" customHeight="1">
      <c r="A512" s="219" t="str">
        <f t="shared" si="31"/>
        <v>913-X05</v>
      </c>
      <c r="B512" s="149"/>
      <c r="C512" s="148"/>
      <c r="D512" s="148"/>
      <c r="E512" s="148"/>
      <c r="F512" s="148"/>
      <c r="G512" s="148"/>
      <c r="H512" s="148"/>
      <c r="I512" s="148"/>
      <c r="J512" s="148"/>
      <c r="K512" s="188" t="s">
        <v>134</v>
      </c>
      <c r="L512" s="148">
        <v>100</v>
      </c>
      <c r="M512" s="202">
        <f>IF(A512="","",IF(S512="",IF(A512="","",VLOOKUP(K512,calendar_price_2013,MATCH(L512,Sheet2!$C$1:$P$1,0)+1,0)),S512)*L512)</f>
        <v>53</v>
      </c>
      <c r="N512" s="203">
        <f t="shared" si="34"/>
        <v>0</v>
      </c>
      <c r="O512" s="204" t="str">
        <f t="shared" si="30"/>
        <v/>
      </c>
      <c r="P512" s="151"/>
      <c r="Q512" s="152"/>
      <c r="R512" s="153" t="str">
        <f t="shared" si="35"/>
        <v/>
      </c>
      <c r="S512" s="148"/>
      <c r="T512" s="188">
        <f t="shared" si="36"/>
        <v>1</v>
      </c>
      <c r="U512" s="154"/>
      <c r="V512" s="155"/>
      <c r="AB512" s="132"/>
    </row>
    <row r="513" spans="1:28" ht="20.100000000000001" customHeight="1">
      <c r="A513" s="219" t="s">
        <v>1004</v>
      </c>
      <c r="B513" s="189" t="s">
        <v>998</v>
      </c>
      <c r="C513" s="188" t="s">
        <v>999</v>
      </c>
      <c r="D513" s="188" t="s">
        <v>1000</v>
      </c>
      <c r="E513" s="188" t="s">
        <v>1001</v>
      </c>
      <c r="F513" s="148"/>
      <c r="G513" s="188" t="s">
        <v>199</v>
      </c>
      <c r="H513" s="188" t="s">
        <v>1002</v>
      </c>
      <c r="I513" s="188" t="s">
        <v>1003</v>
      </c>
      <c r="J513" s="148"/>
      <c r="K513" s="188" t="s">
        <v>46</v>
      </c>
      <c r="L513" s="148">
        <v>100</v>
      </c>
      <c r="M513" s="202">
        <f>IF(A513="","",IF(S513="",IF(A513="","",VLOOKUP(K513,calendar_price_2013,MATCH(L513,Sheet2!$C$1:$P$1,0)+1,0)),S513)*L513)</f>
        <v>53</v>
      </c>
      <c r="N513" s="203">
        <f t="shared" si="34"/>
        <v>0</v>
      </c>
      <c r="O513" s="204">
        <f t="shared" ref="O513:O576" si="37">IF(H513="","",SUMIF(A513:A10855,A513,M513:N10855)+SUMIF(A513:A10855,A513,N513:N10855))</f>
        <v>106</v>
      </c>
      <c r="P513" s="151">
        <v>41473</v>
      </c>
      <c r="Q513" s="152">
        <v>0</v>
      </c>
      <c r="R513" s="153">
        <f t="shared" si="35"/>
        <v>106</v>
      </c>
      <c r="S513" s="148"/>
      <c r="T513" s="188">
        <v>1</v>
      </c>
      <c r="U513" s="154"/>
      <c r="V513" s="155"/>
      <c r="AB513" s="132"/>
    </row>
    <row r="514" spans="1:28" ht="20.100000000000001" customHeight="1">
      <c r="A514" s="219" t="str">
        <f t="shared" ref="A514:A577" si="38">IF(K514="","",IF(B514="",A513,A513+1))</f>
        <v>913-X06</v>
      </c>
      <c r="B514" s="149"/>
      <c r="C514" s="148"/>
      <c r="D514" s="148"/>
      <c r="E514" s="148"/>
      <c r="F514" s="148"/>
      <c r="G514" s="148"/>
      <c r="H514" s="148"/>
      <c r="I514" s="148"/>
      <c r="J514" s="148"/>
      <c r="K514" s="188" t="s">
        <v>47</v>
      </c>
      <c r="L514" s="148">
        <v>100</v>
      </c>
      <c r="M514" s="202">
        <f>IF(A514="","",IF(S514="",IF(A514="","",VLOOKUP(K514,calendar_price_2013,MATCH(L514,Sheet2!$C$1:$P$1,0)+1,0)),S514)*L514)</f>
        <v>53</v>
      </c>
      <c r="N514" s="203">
        <f t="shared" si="34"/>
        <v>0</v>
      </c>
      <c r="O514" s="204" t="str">
        <f t="shared" si="37"/>
        <v/>
      </c>
      <c r="P514" s="151"/>
      <c r="Q514" s="152"/>
      <c r="R514" s="153" t="str">
        <f t="shared" si="35"/>
        <v/>
      </c>
      <c r="S514" s="148"/>
      <c r="T514" s="188">
        <f t="shared" si="36"/>
        <v>1</v>
      </c>
      <c r="U514" s="154"/>
      <c r="V514" s="155"/>
      <c r="AB514" s="132"/>
    </row>
    <row r="515" spans="1:28" ht="20.100000000000001" customHeight="1">
      <c r="A515" s="219" t="s">
        <v>1117</v>
      </c>
      <c r="B515" s="189" t="s">
        <v>1118</v>
      </c>
      <c r="C515" s="188" t="s">
        <v>992</v>
      </c>
      <c r="D515" s="188" t="s">
        <v>1119</v>
      </c>
      <c r="E515" s="188" t="s">
        <v>1120</v>
      </c>
      <c r="F515" s="188" t="s">
        <v>1121</v>
      </c>
      <c r="G515" s="188" t="s">
        <v>205</v>
      </c>
      <c r="H515" s="188" t="s">
        <v>1122</v>
      </c>
      <c r="I515" s="188" t="s">
        <v>1123</v>
      </c>
      <c r="J515" s="188" t="s">
        <v>1124</v>
      </c>
      <c r="K515" s="188" t="s">
        <v>31</v>
      </c>
      <c r="L515" s="148">
        <v>100</v>
      </c>
      <c r="M515" s="202">
        <f>IF(A515="","",IF(S515="",IF(A515="","",VLOOKUP(K515,calendar_price_2013,MATCH(L515,Sheet2!$C$1:$P$1,0)+1,0)),S515)*L515)</f>
        <v>65</v>
      </c>
      <c r="N515" s="203">
        <f t="shared" si="34"/>
        <v>0</v>
      </c>
      <c r="O515" s="204">
        <f t="shared" si="37"/>
        <v>130</v>
      </c>
      <c r="P515" s="151">
        <v>41478</v>
      </c>
      <c r="Q515" s="152">
        <v>0</v>
      </c>
      <c r="R515" s="153">
        <f t="shared" si="35"/>
        <v>130</v>
      </c>
      <c r="S515" s="148"/>
      <c r="T515" s="188">
        <v>1</v>
      </c>
      <c r="U515" s="154"/>
      <c r="V515" s="155"/>
      <c r="AB515" s="132"/>
    </row>
    <row r="516" spans="1:28" ht="20.100000000000001" customHeight="1">
      <c r="A516" s="219" t="str">
        <f t="shared" si="38"/>
        <v>913-X07</v>
      </c>
      <c r="B516" s="149"/>
      <c r="C516" s="148"/>
      <c r="D516" s="148"/>
      <c r="E516" s="148"/>
      <c r="F516" s="148"/>
      <c r="G516" s="148"/>
      <c r="H516" s="148"/>
      <c r="I516" s="148"/>
      <c r="J516" s="148"/>
      <c r="K516" s="188" t="s">
        <v>38</v>
      </c>
      <c r="L516" s="148">
        <v>100</v>
      </c>
      <c r="M516" s="160">
        <v>65</v>
      </c>
      <c r="N516" s="203">
        <f t="shared" si="34"/>
        <v>0</v>
      </c>
      <c r="O516" s="204" t="str">
        <f t="shared" si="37"/>
        <v/>
      </c>
      <c r="P516" s="151"/>
      <c r="Q516" s="152"/>
      <c r="R516" s="153" t="str">
        <f t="shared" si="35"/>
        <v/>
      </c>
      <c r="S516" s="148"/>
      <c r="T516" s="188">
        <v>1</v>
      </c>
      <c r="U516" s="154"/>
      <c r="V516" s="155"/>
      <c r="AB516" s="132"/>
    </row>
    <row r="517" spans="1:28" ht="20.100000000000001" customHeight="1">
      <c r="A517" s="219" t="s">
        <v>1270</v>
      </c>
      <c r="B517" s="189" t="s">
        <v>1264</v>
      </c>
      <c r="C517" s="188" t="s">
        <v>18</v>
      </c>
      <c r="D517" s="188" t="s">
        <v>1265</v>
      </c>
      <c r="E517" s="188" t="s">
        <v>1266</v>
      </c>
      <c r="F517" s="188" t="s">
        <v>18</v>
      </c>
      <c r="G517" s="188" t="s">
        <v>371</v>
      </c>
      <c r="H517" s="188" t="s">
        <v>1267</v>
      </c>
      <c r="I517" s="188" t="s">
        <v>1268</v>
      </c>
      <c r="J517" s="188" t="s">
        <v>1269</v>
      </c>
      <c r="K517" s="188" t="s">
        <v>135</v>
      </c>
      <c r="L517" s="148">
        <v>100</v>
      </c>
      <c r="M517" s="202">
        <f>IF(A517="","",IF(S517="",IF(A517="","",VLOOKUP(K517,calendar_price_2013,MATCH(L517,Sheet2!$C$1:$P$1,0)+1,0)),S517)*L517)</f>
        <v>53</v>
      </c>
      <c r="N517" s="203">
        <f t="shared" si="34"/>
        <v>10.600000000000001</v>
      </c>
      <c r="O517" s="204">
        <f t="shared" si="37"/>
        <v>190.8</v>
      </c>
      <c r="P517" s="151">
        <v>41480</v>
      </c>
      <c r="Q517" s="152">
        <v>0</v>
      </c>
      <c r="R517" s="153">
        <f t="shared" si="35"/>
        <v>190.8</v>
      </c>
      <c r="S517" s="148">
        <v>0.53</v>
      </c>
      <c r="T517" s="188" t="str">
        <f t="shared" si="36"/>
        <v/>
      </c>
      <c r="U517" s="154"/>
      <c r="V517" s="155"/>
      <c r="AB517" s="132"/>
    </row>
    <row r="518" spans="1:28" ht="20.100000000000001" customHeight="1">
      <c r="A518" s="219" t="str">
        <f t="shared" si="38"/>
        <v>913-X08</v>
      </c>
      <c r="B518" s="149"/>
      <c r="C518" s="148"/>
      <c r="D518" s="148"/>
      <c r="E518" s="148"/>
      <c r="F518" s="148"/>
      <c r="G518" s="148"/>
      <c r="H518" s="148"/>
      <c r="I518" s="148"/>
      <c r="J518" s="148"/>
      <c r="K518" s="188" t="s">
        <v>165</v>
      </c>
      <c r="L518" s="148">
        <v>100</v>
      </c>
      <c r="M518" s="202">
        <f>IF(A518="","",IF(S518="",IF(A518="","",VLOOKUP(K518,calendar_price_2013,MATCH(L518,Sheet2!$C$1:$P$1,0)+1,0)),S518)*L518)</f>
        <v>53</v>
      </c>
      <c r="N518" s="203">
        <f t="shared" si="34"/>
        <v>10.600000000000001</v>
      </c>
      <c r="O518" s="204" t="str">
        <f t="shared" si="37"/>
        <v/>
      </c>
      <c r="P518" s="151"/>
      <c r="Q518" s="152"/>
      <c r="R518" s="153" t="str">
        <f t="shared" si="35"/>
        <v/>
      </c>
      <c r="S518" s="148">
        <v>0.53</v>
      </c>
      <c r="T518" s="188" t="str">
        <f t="shared" si="36"/>
        <v/>
      </c>
      <c r="U518" s="154"/>
      <c r="V518" s="155"/>
      <c r="AB518" s="132"/>
    </row>
    <row r="519" spans="1:28" ht="20.100000000000001" customHeight="1">
      <c r="A519" s="219" t="str">
        <f t="shared" si="38"/>
        <v>913-X08</v>
      </c>
      <c r="B519" s="149"/>
      <c r="C519" s="148"/>
      <c r="D519" s="148"/>
      <c r="E519" s="148"/>
      <c r="F519" s="148"/>
      <c r="G519" s="148"/>
      <c r="H519" s="148"/>
      <c r="I519" s="148"/>
      <c r="J519" s="148"/>
      <c r="K519" s="188" t="s">
        <v>157</v>
      </c>
      <c r="L519" s="148">
        <v>100</v>
      </c>
      <c r="M519" s="202">
        <f>IF(A519="","",IF(S519="",IF(A519="","",VLOOKUP(K519,calendar_price_2013,MATCH(L519,Sheet2!$C$1:$P$1,0)+1,0)),S519)*L519)</f>
        <v>53</v>
      </c>
      <c r="N519" s="203">
        <f t="shared" si="34"/>
        <v>10.600000000000001</v>
      </c>
      <c r="O519" s="204" t="str">
        <f t="shared" si="37"/>
        <v/>
      </c>
      <c r="P519" s="151"/>
      <c r="Q519" s="152"/>
      <c r="R519" s="153" t="str">
        <f t="shared" si="35"/>
        <v/>
      </c>
      <c r="S519" s="148">
        <v>0.53</v>
      </c>
      <c r="T519" s="188" t="str">
        <f t="shared" si="36"/>
        <v/>
      </c>
      <c r="U519" s="154"/>
      <c r="V519" s="155"/>
      <c r="AB519" s="132"/>
    </row>
    <row r="520" spans="1:28" ht="20.100000000000001" customHeight="1">
      <c r="A520" s="219" t="s">
        <v>1271</v>
      </c>
      <c r="B520" s="189" t="s">
        <v>1272</v>
      </c>
      <c r="C520" s="188" t="s">
        <v>18</v>
      </c>
      <c r="D520" s="188" t="s">
        <v>1273</v>
      </c>
      <c r="E520" s="188" t="s">
        <v>807</v>
      </c>
      <c r="F520" s="148"/>
      <c r="G520" s="188" t="s">
        <v>1274</v>
      </c>
      <c r="H520" s="188" t="s">
        <v>1275</v>
      </c>
      <c r="I520" s="188" t="s">
        <v>1276</v>
      </c>
      <c r="J520" s="188" t="s">
        <v>18</v>
      </c>
      <c r="K520" s="188" t="s">
        <v>31</v>
      </c>
      <c r="L520" s="148">
        <v>100</v>
      </c>
      <c r="M520" s="202">
        <v>0</v>
      </c>
      <c r="N520" s="203">
        <f t="shared" ref="N520:N529" si="39">IF(A520="","",IF(T520=1,0,M520*0.2))</f>
        <v>0</v>
      </c>
      <c r="O520" s="204">
        <v>173.25</v>
      </c>
      <c r="P520" s="151">
        <v>41480</v>
      </c>
      <c r="Q520" s="152">
        <v>0</v>
      </c>
      <c r="R520" s="153">
        <f t="shared" si="35"/>
        <v>173.25</v>
      </c>
      <c r="S520" s="148">
        <v>0.55000000000000004</v>
      </c>
      <c r="T520" s="188">
        <v>1</v>
      </c>
      <c r="U520" s="154"/>
      <c r="V520" s="155"/>
      <c r="AB520" s="132"/>
    </row>
    <row r="521" spans="1:28" ht="20.100000000000001" customHeight="1">
      <c r="A521" s="219" t="str">
        <f t="shared" si="38"/>
        <v>913-X09</v>
      </c>
      <c r="B521" s="149"/>
      <c r="C521" s="148"/>
      <c r="D521" s="148"/>
      <c r="E521" s="148"/>
      <c r="F521" s="148"/>
      <c r="G521" s="148"/>
      <c r="H521" s="148"/>
      <c r="I521" s="148"/>
      <c r="J521" s="148"/>
      <c r="K521" s="188" t="s">
        <v>37</v>
      </c>
      <c r="L521" s="148">
        <v>100</v>
      </c>
      <c r="M521" s="160">
        <v>0</v>
      </c>
      <c r="N521" s="203">
        <f t="shared" si="39"/>
        <v>0</v>
      </c>
      <c r="O521" s="204" t="str">
        <f t="shared" si="37"/>
        <v/>
      </c>
      <c r="P521" s="151"/>
      <c r="Q521" s="152"/>
      <c r="R521" s="153" t="str">
        <f t="shared" si="35"/>
        <v/>
      </c>
      <c r="S521" s="148">
        <v>0.55000000000000004</v>
      </c>
      <c r="T521" s="188">
        <f t="shared" si="36"/>
        <v>1</v>
      </c>
      <c r="U521" s="154"/>
      <c r="V521" s="155"/>
      <c r="AB521" s="132"/>
    </row>
    <row r="522" spans="1:28" ht="20.100000000000001" customHeight="1">
      <c r="A522" s="219" t="str">
        <f t="shared" si="38"/>
        <v>913-X09</v>
      </c>
      <c r="B522" s="149"/>
      <c r="C522" s="148"/>
      <c r="D522" s="148"/>
      <c r="E522" s="148"/>
      <c r="F522" s="148"/>
      <c r="G522" s="148"/>
      <c r="H522" s="148"/>
      <c r="I522" s="148"/>
      <c r="J522" s="148"/>
      <c r="K522" s="188" t="s">
        <v>33</v>
      </c>
      <c r="L522" s="148">
        <v>100</v>
      </c>
      <c r="M522" s="160">
        <v>0</v>
      </c>
      <c r="N522" s="203">
        <f t="shared" si="39"/>
        <v>0</v>
      </c>
      <c r="O522" s="204" t="str">
        <f t="shared" si="37"/>
        <v/>
      </c>
      <c r="P522" s="151"/>
      <c r="Q522" s="152"/>
      <c r="R522" s="153" t="str">
        <f t="shared" si="35"/>
        <v/>
      </c>
      <c r="S522" s="148">
        <v>0.55000000000000004</v>
      </c>
      <c r="T522" s="188">
        <f t="shared" si="36"/>
        <v>1</v>
      </c>
      <c r="U522" s="154"/>
      <c r="V522" s="155"/>
      <c r="AB522" s="132"/>
    </row>
    <row r="523" spans="1:28" ht="20.100000000000001" customHeight="1">
      <c r="A523" s="219" t="s">
        <v>1277</v>
      </c>
      <c r="B523" s="189" t="s">
        <v>1278</v>
      </c>
      <c r="C523" s="188" t="s">
        <v>1284</v>
      </c>
      <c r="D523" s="188" t="s">
        <v>1279</v>
      </c>
      <c r="E523" s="188" t="s">
        <v>1280</v>
      </c>
      <c r="F523" s="188" t="s">
        <v>18</v>
      </c>
      <c r="G523" s="188" t="s">
        <v>218</v>
      </c>
      <c r="H523" s="188" t="s">
        <v>1281</v>
      </c>
      <c r="I523" s="188" t="s">
        <v>1282</v>
      </c>
      <c r="J523" s="188" t="s">
        <v>1283</v>
      </c>
      <c r="K523" s="188" t="s">
        <v>31</v>
      </c>
      <c r="L523" s="148">
        <v>200</v>
      </c>
      <c r="M523" s="160">
        <v>106</v>
      </c>
      <c r="N523" s="203">
        <f t="shared" si="39"/>
        <v>0</v>
      </c>
      <c r="O523" s="204">
        <f t="shared" si="37"/>
        <v>212</v>
      </c>
      <c r="P523" s="151">
        <v>41480</v>
      </c>
      <c r="Q523" s="152">
        <v>0</v>
      </c>
      <c r="R523" s="153">
        <f t="shared" si="35"/>
        <v>212</v>
      </c>
      <c r="S523" s="148">
        <v>0.53</v>
      </c>
      <c r="T523" s="188">
        <v>1</v>
      </c>
      <c r="U523" s="154"/>
      <c r="V523" s="155"/>
      <c r="AB523" s="132"/>
    </row>
    <row r="524" spans="1:28" ht="20.100000000000001" customHeight="1">
      <c r="A524" s="219" t="str">
        <f t="shared" si="38"/>
        <v>913-X10</v>
      </c>
      <c r="B524" s="149"/>
      <c r="C524" s="148"/>
      <c r="D524" s="148"/>
      <c r="E524" s="148"/>
      <c r="F524" s="148"/>
      <c r="G524" s="148"/>
      <c r="H524" s="148"/>
      <c r="I524" s="148"/>
      <c r="J524" s="148"/>
      <c r="K524" s="188" t="s">
        <v>33</v>
      </c>
      <c r="L524" s="148">
        <v>200</v>
      </c>
      <c r="M524" s="160">
        <v>106</v>
      </c>
      <c r="N524" s="203">
        <f t="shared" si="39"/>
        <v>0</v>
      </c>
      <c r="O524" s="204" t="str">
        <f t="shared" si="37"/>
        <v/>
      </c>
      <c r="P524" s="151"/>
      <c r="Q524" s="152"/>
      <c r="R524" s="153" t="str">
        <f t="shared" si="35"/>
        <v/>
      </c>
      <c r="S524" s="148">
        <v>0.53</v>
      </c>
      <c r="T524" s="188">
        <v>1</v>
      </c>
      <c r="U524" s="154"/>
      <c r="V524" s="155"/>
      <c r="AB524" s="132"/>
    </row>
    <row r="525" spans="1:28" ht="20.100000000000001" customHeight="1">
      <c r="A525" s="219" t="s">
        <v>1285</v>
      </c>
      <c r="B525" s="189" t="s">
        <v>1286</v>
      </c>
      <c r="C525" s="188" t="s">
        <v>1284</v>
      </c>
      <c r="D525" s="188" t="s">
        <v>1287</v>
      </c>
      <c r="E525" s="188" t="s">
        <v>1288</v>
      </c>
      <c r="F525" s="148"/>
      <c r="G525" s="188" t="s">
        <v>408</v>
      </c>
      <c r="H525" s="188" t="s">
        <v>1289</v>
      </c>
      <c r="I525" s="188" t="s">
        <v>1290</v>
      </c>
      <c r="J525" s="188" t="s">
        <v>1291</v>
      </c>
      <c r="K525" s="188" t="s">
        <v>156</v>
      </c>
      <c r="L525" s="148">
        <v>300</v>
      </c>
      <c r="M525" s="160">
        <v>132</v>
      </c>
      <c r="N525" s="203">
        <f t="shared" si="39"/>
        <v>0</v>
      </c>
      <c r="O525" s="204">
        <f t="shared" si="37"/>
        <v>132</v>
      </c>
      <c r="P525" s="151">
        <v>41480</v>
      </c>
      <c r="Q525" s="152">
        <v>0</v>
      </c>
      <c r="R525" s="153">
        <f t="shared" si="35"/>
        <v>132</v>
      </c>
      <c r="S525" s="148">
        <v>0.44</v>
      </c>
      <c r="T525" s="188">
        <v>1</v>
      </c>
      <c r="U525" s="154"/>
      <c r="V525" s="155"/>
      <c r="AB525" s="132"/>
    </row>
    <row r="526" spans="1:28" ht="20.100000000000001" customHeight="1">
      <c r="A526" s="219" t="s">
        <v>1292</v>
      </c>
      <c r="B526" s="189" t="s">
        <v>1293</v>
      </c>
      <c r="C526" s="188" t="s">
        <v>1284</v>
      </c>
      <c r="D526" s="188" t="s">
        <v>1310</v>
      </c>
      <c r="E526" s="188" t="s">
        <v>1311</v>
      </c>
      <c r="F526" s="148"/>
      <c r="G526" s="188" t="s">
        <v>408</v>
      </c>
      <c r="H526" s="188" t="s">
        <v>1312</v>
      </c>
      <c r="I526" s="188" t="s">
        <v>1295</v>
      </c>
      <c r="J526" s="188" t="s">
        <v>1294</v>
      </c>
      <c r="K526" s="188" t="s">
        <v>156</v>
      </c>
      <c r="L526" s="148">
        <v>500</v>
      </c>
      <c r="M526" s="160">
        <v>220</v>
      </c>
      <c r="N526" s="203">
        <f t="shared" si="39"/>
        <v>0</v>
      </c>
      <c r="O526" s="204">
        <f t="shared" si="37"/>
        <v>220</v>
      </c>
      <c r="P526" s="151">
        <v>41480</v>
      </c>
      <c r="Q526" s="152">
        <v>0</v>
      </c>
      <c r="R526" s="153">
        <f t="shared" si="35"/>
        <v>220</v>
      </c>
      <c r="S526" s="148">
        <v>0.44</v>
      </c>
      <c r="T526" s="188">
        <v>1</v>
      </c>
      <c r="U526" s="154"/>
      <c r="V526" s="155"/>
      <c r="AB526" s="132"/>
    </row>
    <row r="527" spans="1:28" ht="20.100000000000001" customHeight="1">
      <c r="A527" s="219" t="s">
        <v>1296</v>
      </c>
      <c r="B527" s="189" t="s">
        <v>1299</v>
      </c>
      <c r="C527" s="188" t="s">
        <v>1284</v>
      </c>
      <c r="D527" s="188" t="s">
        <v>1313</v>
      </c>
      <c r="E527" s="188" t="s">
        <v>1314</v>
      </c>
      <c r="F527" s="188" t="s">
        <v>1315</v>
      </c>
      <c r="G527" s="188" t="s">
        <v>408</v>
      </c>
      <c r="H527" s="188" t="s">
        <v>1316</v>
      </c>
      <c r="I527" s="188" t="s">
        <v>1297</v>
      </c>
      <c r="J527" s="188" t="s">
        <v>1294</v>
      </c>
      <c r="K527" s="188" t="s">
        <v>156</v>
      </c>
      <c r="L527" s="148">
        <v>600</v>
      </c>
      <c r="M527" s="160">
        <v>264</v>
      </c>
      <c r="N527" s="203">
        <f t="shared" si="39"/>
        <v>0</v>
      </c>
      <c r="O527" s="204">
        <f t="shared" si="37"/>
        <v>264</v>
      </c>
      <c r="P527" s="151">
        <v>41480</v>
      </c>
      <c r="Q527" s="152">
        <v>0</v>
      </c>
      <c r="R527" s="153">
        <f t="shared" si="35"/>
        <v>264</v>
      </c>
      <c r="S527" s="148">
        <v>0.44</v>
      </c>
      <c r="T527" s="188">
        <v>1</v>
      </c>
      <c r="U527" s="154"/>
      <c r="V527" s="155"/>
      <c r="AB527" s="132"/>
    </row>
    <row r="528" spans="1:28" ht="20.100000000000001" customHeight="1">
      <c r="A528" s="219" t="s">
        <v>1298</v>
      </c>
      <c r="B528" s="189" t="s">
        <v>1317</v>
      </c>
      <c r="C528" s="188" t="s">
        <v>1284</v>
      </c>
      <c r="D528" s="188" t="s">
        <v>1318</v>
      </c>
      <c r="E528" s="188" t="s">
        <v>1319</v>
      </c>
      <c r="F528" s="148"/>
      <c r="G528" s="188" t="s">
        <v>416</v>
      </c>
      <c r="H528" s="188" t="s">
        <v>1320</v>
      </c>
      <c r="I528" s="188" t="s">
        <v>1321</v>
      </c>
      <c r="J528" s="188" t="s">
        <v>1294</v>
      </c>
      <c r="K528" s="188" t="s">
        <v>156</v>
      </c>
      <c r="L528" s="148">
        <v>300</v>
      </c>
      <c r="M528" s="160">
        <v>132</v>
      </c>
      <c r="N528" s="203">
        <f t="shared" si="39"/>
        <v>0</v>
      </c>
      <c r="O528" s="204">
        <f t="shared" si="37"/>
        <v>132</v>
      </c>
      <c r="P528" s="151">
        <v>41480</v>
      </c>
      <c r="Q528" s="152">
        <v>0</v>
      </c>
      <c r="R528" s="153">
        <f t="shared" si="35"/>
        <v>132</v>
      </c>
      <c r="S528" s="148">
        <v>0.44</v>
      </c>
      <c r="T528" s="188">
        <v>1</v>
      </c>
      <c r="U528" s="154"/>
      <c r="V528" s="155"/>
      <c r="AB528" s="132"/>
    </row>
    <row r="529" spans="1:28" ht="20.100000000000001" customHeight="1">
      <c r="A529" s="219" t="s">
        <v>1305</v>
      </c>
      <c r="B529" s="189" t="s">
        <v>1322</v>
      </c>
      <c r="C529" s="188" t="s">
        <v>1284</v>
      </c>
      <c r="D529" s="188" t="s">
        <v>1323</v>
      </c>
      <c r="E529" s="188" t="s">
        <v>1324</v>
      </c>
      <c r="F529" s="148"/>
      <c r="G529" s="188" t="s">
        <v>408</v>
      </c>
      <c r="H529" s="188" t="s">
        <v>1325</v>
      </c>
      <c r="I529" s="188" t="s">
        <v>1326</v>
      </c>
      <c r="J529" s="188" t="s">
        <v>1294</v>
      </c>
      <c r="K529" s="188" t="s">
        <v>156</v>
      </c>
      <c r="L529" s="148">
        <v>500</v>
      </c>
      <c r="M529" s="160">
        <v>220</v>
      </c>
      <c r="N529" s="203">
        <f t="shared" si="39"/>
        <v>0</v>
      </c>
      <c r="O529" s="204">
        <f t="shared" si="37"/>
        <v>220</v>
      </c>
      <c r="P529" s="151">
        <v>41480</v>
      </c>
      <c r="Q529" s="152">
        <v>0</v>
      </c>
      <c r="R529" s="153">
        <f t="shared" si="35"/>
        <v>220</v>
      </c>
      <c r="S529" s="148">
        <v>0.44</v>
      </c>
      <c r="T529" s="188">
        <v>1</v>
      </c>
      <c r="U529" s="154"/>
      <c r="V529" s="155"/>
      <c r="AB529" s="132"/>
    </row>
    <row r="530" spans="1:28" ht="20.100000000000001" customHeight="1">
      <c r="A530" s="219" t="s">
        <v>1309</v>
      </c>
      <c r="B530" s="189" t="s">
        <v>962</v>
      </c>
      <c r="C530" s="188" t="s">
        <v>1284</v>
      </c>
      <c r="D530" s="188" t="s">
        <v>1300</v>
      </c>
      <c r="E530" s="188" t="s">
        <v>18</v>
      </c>
      <c r="F530" s="148"/>
      <c r="G530" s="188" t="s">
        <v>1301</v>
      </c>
      <c r="H530" s="188" t="s">
        <v>1302</v>
      </c>
      <c r="I530" s="188" t="s">
        <v>1303</v>
      </c>
      <c r="J530" s="188" t="s">
        <v>1304</v>
      </c>
      <c r="K530" s="188" t="s">
        <v>48</v>
      </c>
      <c r="L530" s="148">
        <v>300</v>
      </c>
      <c r="M530" s="160">
        <v>132</v>
      </c>
      <c r="N530" s="161">
        <v>0</v>
      </c>
      <c r="O530" s="204">
        <f t="shared" si="37"/>
        <v>132</v>
      </c>
      <c r="P530" s="151">
        <v>41480</v>
      </c>
      <c r="Q530" s="152">
        <v>0</v>
      </c>
      <c r="R530" s="153">
        <f t="shared" si="35"/>
        <v>132</v>
      </c>
      <c r="S530" s="148">
        <v>0.44</v>
      </c>
      <c r="T530" s="188">
        <v>1</v>
      </c>
      <c r="U530" s="154"/>
      <c r="V530" s="155"/>
      <c r="AB530" s="132"/>
    </row>
    <row r="531" spans="1:28" ht="20.100000000000001" customHeight="1">
      <c r="A531" s="219" t="s">
        <v>1327</v>
      </c>
      <c r="B531" s="189" t="s">
        <v>1306</v>
      </c>
      <c r="C531" s="188" t="s">
        <v>1284</v>
      </c>
      <c r="D531" s="188" t="s">
        <v>1328</v>
      </c>
      <c r="E531" s="148"/>
      <c r="F531" s="148"/>
      <c r="G531" s="188" t="s">
        <v>1301</v>
      </c>
      <c r="H531" s="188" t="s">
        <v>1329</v>
      </c>
      <c r="I531" s="188" t="s">
        <v>1307</v>
      </c>
      <c r="J531" s="188" t="s">
        <v>1304</v>
      </c>
      <c r="K531" s="188" t="s">
        <v>166</v>
      </c>
      <c r="L531" s="148">
        <v>300</v>
      </c>
      <c r="M531" s="160">
        <v>132</v>
      </c>
      <c r="N531" s="161">
        <v>0</v>
      </c>
      <c r="O531" s="204">
        <f t="shared" si="37"/>
        <v>132</v>
      </c>
      <c r="P531" s="151">
        <v>41480</v>
      </c>
      <c r="Q531" s="152">
        <v>0</v>
      </c>
      <c r="R531" s="153">
        <f t="shared" si="35"/>
        <v>132</v>
      </c>
      <c r="S531" s="148">
        <v>0.44</v>
      </c>
      <c r="T531" s="188">
        <v>1</v>
      </c>
      <c r="U531" s="154"/>
      <c r="V531" s="155"/>
      <c r="AB531" s="132"/>
    </row>
    <row r="532" spans="1:28" ht="20.100000000000001" customHeight="1">
      <c r="A532" s="219" t="s">
        <v>1330</v>
      </c>
      <c r="B532" s="189" t="s">
        <v>1331</v>
      </c>
      <c r="C532" s="188" t="s">
        <v>1284</v>
      </c>
      <c r="D532" s="188" t="s">
        <v>1332</v>
      </c>
      <c r="E532" s="188" t="s">
        <v>1333</v>
      </c>
      <c r="F532" s="188" t="s">
        <v>18</v>
      </c>
      <c r="G532" s="188" t="s">
        <v>668</v>
      </c>
      <c r="H532" s="188" t="s">
        <v>1334</v>
      </c>
      <c r="I532" s="188" t="s">
        <v>1335</v>
      </c>
      <c r="J532" s="188" t="s">
        <v>1304</v>
      </c>
      <c r="K532" s="188" t="s">
        <v>48</v>
      </c>
      <c r="L532" s="148">
        <v>400</v>
      </c>
      <c r="M532" s="160">
        <v>176</v>
      </c>
      <c r="N532" s="161">
        <v>0</v>
      </c>
      <c r="O532" s="204">
        <f t="shared" si="37"/>
        <v>176</v>
      </c>
      <c r="P532" s="151">
        <v>41480</v>
      </c>
      <c r="Q532" s="152">
        <v>0</v>
      </c>
      <c r="R532" s="153">
        <f t="shared" si="35"/>
        <v>176</v>
      </c>
      <c r="S532" s="148">
        <v>0.44</v>
      </c>
      <c r="T532" s="188">
        <v>1</v>
      </c>
      <c r="U532" s="154"/>
      <c r="V532" s="155"/>
      <c r="AB532" s="132"/>
    </row>
    <row r="533" spans="1:28" ht="20.100000000000001" customHeight="1">
      <c r="A533" s="219" t="s">
        <v>1336</v>
      </c>
      <c r="B533" s="189" t="s">
        <v>1337</v>
      </c>
      <c r="C533" s="188" t="s">
        <v>1284</v>
      </c>
      <c r="D533" s="188" t="s">
        <v>1338</v>
      </c>
      <c r="E533" s="188" t="s">
        <v>18</v>
      </c>
      <c r="F533" s="148"/>
      <c r="G533" s="188" t="s">
        <v>1339</v>
      </c>
      <c r="H533" s="188" t="s">
        <v>1340</v>
      </c>
      <c r="I533" s="188" t="s">
        <v>1308</v>
      </c>
      <c r="J533" s="188" t="s">
        <v>1304</v>
      </c>
      <c r="K533" s="188" t="s">
        <v>48</v>
      </c>
      <c r="L533" s="148">
        <v>400</v>
      </c>
      <c r="M533" s="160">
        <v>176</v>
      </c>
      <c r="N533" s="161">
        <v>0</v>
      </c>
      <c r="O533" s="204">
        <f t="shared" si="37"/>
        <v>176</v>
      </c>
      <c r="P533" s="151">
        <v>41480</v>
      </c>
      <c r="Q533" s="152">
        <v>0</v>
      </c>
      <c r="R533" s="153">
        <f t="shared" si="35"/>
        <v>176</v>
      </c>
      <c r="S533" s="148">
        <v>0.44</v>
      </c>
      <c r="T533" s="188">
        <v>1</v>
      </c>
      <c r="U533" s="154"/>
      <c r="V533" s="155"/>
      <c r="AB533" s="132"/>
    </row>
    <row r="534" spans="1:28" ht="20.100000000000001" customHeight="1">
      <c r="A534" s="219" t="s">
        <v>1341</v>
      </c>
      <c r="B534" s="189" t="s">
        <v>1342</v>
      </c>
      <c r="C534" s="188" t="s">
        <v>1284</v>
      </c>
      <c r="D534" s="188" t="s">
        <v>1343</v>
      </c>
      <c r="E534" s="188" t="s">
        <v>1344</v>
      </c>
      <c r="F534" s="148"/>
      <c r="G534" s="188" t="s">
        <v>1345</v>
      </c>
      <c r="H534" s="188" t="s">
        <v>1346</v>
      </c>
      <c r="I534" s="188" t="s">
        <v>1347</v>
      </c>
      <c r="J534" s="188" t="s">
        <v>1304</v>
      </c>
      <c r="K534" s="188" t="s">
        <v>48</v>
      </c>
      <c r="L534" s="148">
        <v>400</v>
      </c>
      <c r="M534" s="160">
        <v>176</v>
      </c>
      <c r="N534" s="161">
        <v>0</v>
      </c>
      <c r="O534" s="204">
        <f t="shared" si="37"/>
        <v>176</v>
      </c>
      <c r="P534" s="151">
        <v>41480</v>
      </c>
      <c r="Q534" s="152">
        <v>0</v>
      </c>
      <c r="R534" s="153">
        <f t="shared" si="35"/>
        <v>176</v>
      </c>
      <c r="S534" s="148">
        <v>0.44</v>
      </c>
      <c r="T534" s="188">
        <v>1</v>
      </c>
      <c r="U534" s="154"/>
      <c r="V534" s="155"/>
      <c r="AB534" s="132"/>
    </row>
    <row r="535" spans="1:28" ht="20.100000000000001" customHeight="1">
      <c r="A535" s="219" t="s">
        <v>1348</v>
      </c>
      <c r="B535" s="189" t="s">
        <v>374</v>
      </c>
      <c r="C535" s="188" t="s">
        <v>1284</v>
      </c>
      <c r="D535" s="188" t="s">
        <v>1349</v>
      </c>
      <c r="E535" s="188" t="s">
        <v>1350</v>
      </c>
      <c r="F535" s="188" t="s">
        <v>18</v>
      </c>
      <c r="G535" s="188" t="s">
        <v>1225</v>
      </c>
      <c r="H535" s="188" t="s">
        <v>1351</v>
      </c>
      <c r="I535" s="188" t="s">
        <v>1352</v>
      </c>
      <c r="J535" s="188" t="s">
        <v>1304</v>
      </c>
      <c r="K535" s="188" t="s">
        <v>48</v>
      </c>
      <c r="L535" s="148">
        <v>300</v>
      </c>
      <c r="M535" s="160">
        <v>132</v>
      </c>
      <c r="N535" s="161">
        <v>0</v>
      </c>
      <c r="O535" s="204">
        <f t="shared" si="37"/>
        <v>132</v>
      </c>
      <c r="P535" s="151">
        <v>41480</v>
      </c>
      <c r="Q535" s="152">
        <v>0</v>
      </c>
      <c r="R535" s="153">
        <f t="shared" si="35"/>
        <v>132</v>
      </c>
      <c r="S535" s="148">
        <v>0.44</v>
      </c>
      <c r="T535" s="148">
        <v>1</v>
      </c>
      <c r="U535" s="154"/>
      <c r="V535" s="155"/>
      <c r="AB535" s="132"/>
    </row>
    <row r="536" spans="1:28" ht="20.100000000000001" customHeight="1">
      <c r="A536" s="219" t="s">
        <v>1353</v>
      </c>
      <c r="B536" s="189" t="s">
        <v>1354</v>
      </c>
      <c r="C536" s="188" t="s">
        <v>1284</v>
      </c>
      <c r="D536" s="188" t="s">
        <v>1355</v>
      </c>
      <c r="E536" s="188" t="s">
        <v>1356</v>
      </c>
      <c r="F536" s="148"/>
      <c r="G536" s="188" t="s">
        <v>1301</v>
      </c>
      <c r="H536" s="188" t="s">
        <v>1357</v>
      </c>
      <c r="I536" s="188" t="s">
        <v>1358</v>
      </c>
      <c r="J536" s="188" t="s">
        <v>1304</v>
      </c>
      <c r="K536" s="188" t="s">
        <v>48</v>
      </c>
      <c r="L536" s="148">
        <v>200</v>
      </c>
      <c r="M536" s="160">
        <v>88</v>
      </c>
      <c r="N536" s="161">
        <v>0</v>
      </c>
      <c r="O536" s="204">
        <f t="shared" si="37"/>
        <v>88</v>
      </c>
      <c r="P536" s="151">
        <v>41480</v>
      </c>
      <c r="Q536" s="152">
        <v>0</v>
      </c>
      <c r="R536" s="153">
        <f t="shared" si="35"/>
        <v>88</v>
      </c>
      <c r="S536" s="148">
        <v>0.44</v>
      </c>
      <c r="T536" s="148">
        <v>1</v>
      </c>
      <c r="U536" s="154"/>
      <c r="V536" s="155"/>
      <c r="AB536" s="132"/>
    </row>
    <row r="537" spans="1:28" ht="20.100000000000001" customHeight="1">
      <c r="A537" s="219" t="s">
        <v>1359</v>
      </c>
      <c r="B537" s="189" t="s">
        <v>1360</v>
      </c>
      <c r="C537" s="188" t="s">
        <v>1284</v>
      </c>
      <c r="D537" s="188" t="s">
        <v>1361</v>
      </c>
      <c r="E537" s="188" t="s">
        <v>1362</v>
      </c>
      <c r="F537" s="148"/>
      <c r="G537" s="188" t="s">
        <v>1301</v>
      </c>
      <c r="H537" s="188" t="s">
        <v>1363</v>
      </c>
      <c r="I537" s="188" t="s">
        <v>1364</v>
      </c>
      <c r="J537" s="188" t="s">
        <v>1304</v>
      </c>
      <c r="K537" s="188" t="s">
        <v>111</v>
      </c>
      <c r="L537" s="148">
        <v>200</v>
      </c>
      <c r="M537" s="160">
        <v>88</v>
      </c>
      <c r="N537" s="161">
        <v>0</v>
      </c>
      <c r="O537" s="204">
        <f t="shared" si="37"/>
        <v>88</v>
      </c>
      <c r="P537" s="151">
        <v>41480</v>
      </c>
      <c r="Q537" s="152">
        <v>0</v>
      </c>
      <c r="R537" s="153">
        <f t="shared" si="35"/>
        <v>88</v>
      </c>
      <c r="S537" s="148">
        <v>0.44</v>
      </c>
      <c r="T537" s="148">
        <v>1</v>
      </c>
      <c r="U537" s="154"/>
      <c r="V537" s="155"/>
      <c r="AB537" s="132"/>
    </row>
    <row r="538" spans="1:28" ht="20.100000000000001" customHeight="1">
      <c r="A538" s="219" t="str">
        <f t="shared" si="38"/>
        <v/>
      </c>
      <c r="B538" s="149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60"/>
      <c r="N538" s="161"/>
      <c r="O538" s="204" t="str">
        <f t="shared" si="37"/>
        <v/>
      </c>
      <c r="P538" s="151"/>
      <c r="Q538" s="152"/>
      <c r="R538" s="153" t="str">
        <f t="shared" si="35"/>
        <v/>
      </c>
      <c r="S538" s="148"/>
      <c r="T538" s="148"/>
      <c r="U538" s="154"/>
      <c r="V538" s="155"/>
      <c r="AB538" s="132"/>
    </row>
    <row r="539" spans="1:28" ht="20.100000000000001" customHeight="1">
      <c r="A539" s="219" t="str">
        <f t="shared" si="38"/>
        <v/>
      </c>
      <c r="B539" s="149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60"/>
      <c r="N539" s="161"/>
      <c r="O539" s="204" t="str">
        <f t="shared" si="37"/>
        <v/>
      </c>
      <c r="P539" s="151"/>
      <c r="Q539" s="152"/>
      <c r="R539" s="153" t="str">
        <f t="shared" si="35"/>
        <v/>
      </c>
      <c r="S539" s="148"/>
      <c r="T539" s="148"/>
      <c r="U539" s="154"/>
      <c r="V539" s="155"/>
      <c r="AB539" s="132"/>
    </row>
    <row r="540" spans="1:28" ht="20.100000000000001" customHeight="1">
      <c r="A540" s="219" t="str">
        <f t="shared" si="38"/>
        <v/>
      </c>
      <c r="B540" s="149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60"/>
      <c r="N540" s="161"/>
      <c r="O540" s="204" t="str">
        <f t="shared" si="37"/>
        <v/>
      </c>
      <c r="P540" s="151"/>
      <c r="Q540" s="152"/>
      <c r="R540" s="153" t="str">
        <f t="shared" si="35"/>
        <v/>
      </c>
      <c r="S540" s="148"/>
      <c r="T540" s="148"/>
      <c r="U540" s="154"/>
      <c r="V540" s="155"/>
      <c r="AB540" s="132"/>
    </row>
    <row r="541" spans="1:28" ht="20.100000000000001" customHeight="1">
      <c r="A541" s="219" t="str">
        <f t="shared" si="38"/>
        <v/>
      </c>
      <c r="B541" s="149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60"/>
      <c r="N541" s="161"/>
      <c r="O541" s="204" t="str">
        <f t="shared" si="37"/>
        <v/>
      </c>
      <c r="P541" s="151"/>
      <c r="Q541" s="152"/>
      <c r="R541" s="153" t="str">
        <f t="shared" si="35"/>
        <v/>
      </c>
      <c r="S541" s="148"/>
      <c r="T541" s="148"/>
      <c r="U541" s="154"/>
      <c r="V541" s="155"/>
      <c r="AB541" s="132"/>
    </row>
    <row r="542" spans="1:28" ht="20.100000000000001" customHeight="1">
      <c r="A542" s="219" t="str">
        <f t="shared" si="38"/>
        <v/>
      </c>
      <c r="B542" s="149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60"/>
      <c r="N542" s="161"/>
      <c r="O542" s="204" t="str">
        <f t="shared" si="37"/>
        <v/>
      </c>
      <c r="P542" s="151"/>
      <c r="Q542" s="152"/>
      <c r="R542" s="153" t="str">
        <f t="shared" si="35"/>
        <v/>
      </c>
      <c r="S542" s="148"/>
      <c r="T542" s="148"/>
      <c r="U542" s="154"/>
      <c r="V542" s="155"/>
      <c r="AB542" s="132"/>
    </row>
    <row r="543" spans="1:28" ht="20.100000000000001" customHeight="1">
      <c r="A543" s="219" t="str">
        <f t="shared" si="38"/>
        <v/>
      </c>
      <c r="B543" s="149"/>
      <c r="C543" s="148"/>
      <c r="D543" s="148"/>
      <c r="E543" s="148"/>
      <c r="F543" s="148"/>
      <c r="G543" s="148"/>
      <c r="H543" s="148"/>
      <c r="I543" s="148"/>
      <c r="J543" s="148"/>
      <c r="K543" s="148"/>
      <c r="L543" s="148"/>
      <c r="M543" s="160"/>
      <c r="N543" s="161"/>
      <c r="O543" s="204" t="str">
        <f t="shared" si="37"/>
        <v/>
      </c>
      <c r="P543" s="151"/>
      <c r="Q543" s="152"/>
      <c r="R543" s="153" t="str">
        <f t="shared" si="35"/>
        <v/>
      </c>
      <c r="S543" s="148"/>
      <c r="T543" s="148"/>
      <c r="U543" s="154"/>
      <c r="V543" s="155"/>
      <c r="AB543" s="132"/>
    </row>
    <row r="544" spans="1:28" ht="20.100000000000001" customHeight="1">
      <c r="A544" s="219" t="str">
        <f t="shared" si="38"/>
        <v/>
      </c>
      <c r="B544" s="149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60"/>
      <c r="N544" s="161"/>
      <c r="O544" s="204" t="str">
        <f t="shared" si="37"/>
        <v/>
      </c>
      <c r="P544" s="151"/>
      <c r="Q544" s="152"/>
      <c r="R544" s="153" t="str">
        <f t="shared" si="35"/>
        <v/>
      </c>
      <c r="S544" s="148"/>
      <c r="T544" s="148"/>
      <c r="U544" s="154"/>
      <c r="V544" s="155"/>
      <c r="AB544" s="132"/>
    </row>
    <row r="545" spans="1:28" ht="20.100000000000001" customHeight="1">
      <c r="A545" s="219" t="str">
        <f t="shared" si="38"/>
        <v/>
      </c>
      <c r="B545" s="149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60"/>
      <c r="N545" s="161"/>
      <c r="O545" s="204" t="str">
        <f t="shared" si="37"/>
        <v/>
      </c>
      <c r="P545" s="151"/>
      <c r="Q545" s="152"/>
      <c r="R545" s="153" t="str">
        <f t="shared" si="35"/>
        <v/>
      </c>
      <c r="S545" s="148"/>
      <c r="T545" s="148"/>
      <c r="U545" s="154"/>
      <c r="V545" s="155"/>
      <c r="AB545" s="132"/>
    </row>
    <row r="546" spans="1:28" ht="20.100000000000001" customHeight="1">
      <c r="A546" s="219" t="str">
        <f t="shared" si="38"/>
        <v/>
      </c>
      <c r="B546" s="149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60"/>
      <c r="N546" s="161"/>
      <c r="O546" s="204" t="str">
        <f t="shared" si="37"/>
        <v/>
      </c>
      <c r="P546" s="151"/>
      <c r="Q546" s="152"/>
      <c r="R546" s="153" t="str">
        <f t="shared" si="35"/>
        <v/>
      </c>
      <c r="S546" s="148"/>
      <c r="T546" s="148"/>
      <c r="U546" s="154"/>
      <c r="V546" s="155"/>
      <c r="AB546" s="132"/>
    </row>
    <row r="547" spans="1:28" ht="20.100000000000001" customHeight="1">
      <c r="A547" s="219" t="str">
        <f t="shared" si="38"/>
        <v/>
      </c>
      <c r="B547" s="149"/>
      <c r="C547" s="148"/>
      <c r="D547" s="148"/>
      <c r="E547" s="148"/>
      <c r="F547" s="148"/>
      <c r="G547" s="148"/>
      <c r="H547" s="148"/>
      <c r="I547" s="148"/>
      <c r="J547" s="148"/>
      <c r="K547" s="148"/>
      <c r="L547" s="148"/>
      <c r="M547" s="160"/>
      <c r="N547" s="161"/>
      <c r="O547" s="204" t="str">
        <f t="shared" si="37"/>
        <v/>
      </c>
      <c r="P547" s="151"/>
      <c r="Q547" s="152"/>
      <c r="R547" s="153" t="str">
        <f t="shared" si="35"/>
        <v/>
      </c>
      <c r="S547" s="148"/>
      <c r="T547" s="148"/>
      <c r="U547" s="154"/>
      <c r="V547" s="155"/>
      <c r="AB547" s="132"/>
    </row>
    <row r="548" spans="1:28" ht="20.100000000000001" customHeight="1">
      <c r="A548" s="219" t="str">
        <f t="shared" si="38"/>
        <v/>
      </c>
      <c r="B548" s="149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60"/>
      <c r="N548" s="161"/>
      <c r="O548" s="204" t="str">
        <f t="shared" si="37"/>
        <v/>
      </c>
      <c r="P548" s="151"/>
      <c r="Q548" s="152"/>
      <c r="R548" s="153" t="str">
        <f t="shared" si="35"/>
        <v/>
      </c>
      <c r="S548" s="148"/>
      <c r="T548" s="148"/>
      <c r="U548" s="154"/>
      <c r="V548" s="155"/>
      <c r="AB548" s="132"/>
    </row>
    <row r="549" spans="1:28" ht="20.100000000000001" customHeight="1">
      <c r="A549" s="219" t="str">
        <f t="shared" si="38"/>
        <v/>
      </c>
      <c r="B549" s="149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60"/>
      <c r="N549" s="161"/>
      <c r="O549" s="204" t="str">
        <f t="shared" si="37"/>
        <v/>
      </c>
      <c r="P549" s="151"/>
      <c r="Q549" s="152"/>
      <c r="R549" s="153" t="str">
        <f t="shared" si="35"/>
        <v/>
      </c>
      <c r="S549" s="148"/>
      <c r="T549" s="148"/>
      <c r="U549" s="154"/>
      <c r="V549" s="155"/>
      <c r="AB549" s="132"/>
    </row>
    <row r="550" spans="1:28" ht="20.100000000000001" customHeight="1">
      <c r="A550" s="219" t="str">
        <f t="shared" si="38"/>
        <v/>
      </c>
      <c r="B550" s="149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60"/>
      <c r="N550" s="161"/>
      <c r="O550" s="204" t="str">
        <f t="shared" si="37"/>
        <v/>
      </c>
      <c r="P550" s="151"/>
      <c r="Q550" s="152"/>
      <c r="R550" s="153" t="str">
        <f t="shared" si="35"/>
        <v/>
      </c>
      <c r="S550" s="148"/>
      <c r="T550" s="148"/>
      <c r="U550" s="154"/>
      <c r="V550" s="155"/>
      <c r="AB550" s="132"/>
    </row>
    <row r="551" spans="1:28" ht="20.100000000000001" customHeight="1">
      <c r="A551" s="219" t="str">
        <f t="shared" si="38"/>
        <v/>
      </c>
      <c r="B551" s="149"/>
      <c r="C551" s="148"/>
      <c r="D551" s="148"/>
      <c r="E551" s="148"/>
      <c r="F551" s="148"/>
      <c r="G551" s="148"/>
      <c r="H551" s="148"/>
      <c r="I551" s="148"/>
      <c r="J551" s="148"/>
      <c r="K551" s="148"/>
      <c r="L551" s="148"/>
      <c r="M551" s="160"/>
      <c r="N551" s="161"/>
      <c r="O551" s="204" t="str">
        <f t="shared" si="37"/>
        <v/>
      </c>
      <c r="P551" s="151"/>
      <c r="Q551" s="152"/>
      <c r="R551" s="153" t="str">
        <f t="shared" ref="R551:R583" si="40">IF(Q551="","",O551-Q551)</f>
        <v/>
      </c>
      <c r="S551" s="148"/>
      <c r="T551" s="148"/>
      <c r="U551" s="154"/>
      <c r="V551" s="155"/>
      <c r="AB551" s="132"/>
    </row>
    <row r="552" spans="1:28" ht="20.100000000000001" customHeight="1">
      <c r="A552" s="219" t="str">
        <f t="shared" si="38"/>
        <v/>
      </c>
      <c r="B552" s="149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60"/>
      <c r="N552" s="161"/>
      <c r="O552" s="204" t="str">
        <f t="shared" si="37"/>
        <v/>
      </c>
      <c r="P552" s="151"/>
      <c r="Q552" s="152"/>
      <c r="R552" s="153" t="str">
        <f t="shared" si="40"/>
        <v/>
      </c>
      <c r="S552" s="148"/>
      <c r="T552" s="148"/>
      <c r="U552" s="154"/>
      <c r="V552" s="155"/>
      <c r="AB552" s="132"/>
    </row>
    <row r="553" spans="1:28" ht="20.100000000000001" customHeight="1">
      <c r="A553" s="219" t="str">
        <f t="shared" si="38"/>
        <v/>
      </c>
      <c r="B553" s="149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60"/>
      <c r="N553" s="161"/>
      <c r="O553" s="204" t="str">
        <f t="shared" si="37"/>
        <v/>
      </c>
      <c r="P553" s="151"/>
      <c r="Q553" s="152"/>
      <c r="R553" s="153" t="str">
        <f t="shared" si="40"/>
        <v/>
      </c>
      <c r="S553" s="148"/>
      <c r="T553" s="148"/>
      <c r="U553" s="154"/>
      <c r="V553" s="155"/>
      <c r="AB553" s="132"/>
    </row>
    <row r="554" spans="1:28" ht="20.100000000000001" customHeight="1">
      <c r="A554" s="219" t="str">
        <f t="shared" si="38"/>
        <v/>
      </c>
      <c r="B554" s="149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60"/>
      <c r="N554" s="161"/>
      <c r="O554" s="204" t="str">
        <f t="shared" si="37"/>
        <v/>
      </c>
      <c r="P554" s="151"/>
      <c r="Q554" s="152"/>
      <c r="R554" s="153" t="str">
        <f t="shared" si="40"/>
        <v/>
      </c>
      <c r="S554" s="148"/>
      <c r="T554" s="148"/>
      <c r="U554" s="154"/>
      <c r="V554" s="155"/>
      <c r="AB554" s="132"/>
    </row>
    <row r="555" spans="1:28" ht="20.100000000000001" customHeight="1">
      <c r="A555" s="219" t="str">
        <f t="shared" si="38"/>
        <v/>
      </c>
      <c r="B555" s="149"/>
      <c r="C555" s="148"/>
      <c r="D555" s="148"/>
      <c r="E555" s="148"/>
      <c r="F555" s="148"/>
      <c r="G555" s="148"/>
      <c r="H555" s="148"/>
      <c r="I555" s="148"/>
      <c r="J555" s="148"/>
      <c r="K555" s="148"/>
      <c r="L555" s="148"/>
      <c r="M555" s="160"/>
      <c r="N555" s="161"/>
      <c r="O555" s="204" t="str">
        <f t="shared" si="37"/>
        <v/>
      </c>
      <c r="P555" s="151"/>
      <c r="Q555" s="152"/>
      <c r="R555" s="153" t="str">
        <f t="shared" si="40"/>
        <v/>
      </c>
      <c r="S555" s="148"/>
      <c r="T555" s="148"/>
      <c r="U555" s="154"/>
      <c r="V555" s="155"/>
      <c r="AB555" s="132"/>
    </row>
    <row r="556" spans="1:28" ht="20.100000000000001" customHeight="1">
      <c r="A556" s="219" t="str">
        <f t="shared" si="38"/>
        <v/>
      </c>
      <c r="B556" s="149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60"/>
      <c r="N556" s="161"/>
      <c r="O556" s="204" t="str">
        <f t="shared" si="37"/>
        <v/>
      </c>
      <c r="P556" s="151"/>
      <c r="Q556" s="152"/>
      <c r="R556" s="153" t="str">
        <f t="shared" si="40"/>
        <v/>
      </c>
      <c r="S556" s="148"/>
      <c r="T556" s="148"/>
      <c r="U556" s="154"/>
      <c r="V556" s="155"/>
      <c r="AB556" s="132"/>
    </row>
    <row r="557" spans="1:28" ht="20.100000000000001" customHeight="1">
      <c r="A557" s="219" t="str">
        <f t="shared" si="38"/>
        <v/>
      </c>
      <c r="B557" s="149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60"/>
      <c r="N557" s="161"/>
      <c r="O557" s="204" t="str">
        <f t="shared" si="37"/>
        <v/>
      </c>
      <c r="P557" s="151"/>
      <c r="Q557" s="152"/>
      <c r="R557" s="153" t="str">
        <f t="shared" si="40"/>
        <v/>
      </c>
      <c r="S557" s="148"/>
      <c r="T557" s="148"/>
      <c r="U557" s="154"/>
      <c r="V557" s="155"/>
      <c r="AB557" s="132"/>
    </row>
    <row r="558" spans="1:28" ht="20.100000000000001" customHeight="1">
      <c r="A558" s="219" t="str">
        <f t="shared" si="38"/>
        <v/>
      </c>
      <c r="B558" s="149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60"/>
      <c r="N558" s="161"/>
      <c r="O558" s="204" t="str">
        <f t="shared" si="37"/>
        <v/>
      </c>
      <c r="P558" s="151"/>
      <c r="Q558" s="152"/>
      <c r="R558" s="153" t="str">
        <f t="shared" si="40"/>
        <v/>
      </c>
      <c r="S558" s="148"/>
      <c r="T558" s="148"/>
      <c r="U558" s="154"/>
      <c r="V558" s="155"/>
      <c r="AB558" s="132"/>
    </row>
    <row r="559" spans="1:28" ht="20.100000000000001" customHeight="1">
      <c r="A559" s="219" t="str">
        <f t="shared" si="38"/>
        <v/>
      </c>
      <c r="B559" s="149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60"/>
      <c r="N559" s="161"/>
      <c r="O559" s="204" t="str">
        <f t="shared" si="37"/>
        <v/>
      </c>
      <c r="P559" s="151"/>
      <c r="Q559" s="152"/>
      <c r="R559" s="153" t="str">
        <f t="shared" si="40"/>
        <v/>
      </c>
      <c r="S559" s="148"/>
      <c r="T559" s="148"/>
      <c r="U559" s="154"/>
      <c r="V559" s="155"/>
      <c r="AB559" s="132"/>
    </row>
    <row r="560" spans="1:28" ht="20.100000000000001" customHeight="1">
      <c r="A560" s="219" t="str">
        <f t="shared" si="38"/>
        <v/>
      </c>
      <c r="B560" s="149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60"/>
      <c r="N560" s="161"/>
      <c r="O560" s="204" t="str">
        <f t="shared" si="37"/>
        <v/>
      </c>
      <c r="P560" s="151"/>
      <c r="Q560" s="152"/>
      <c r="R560" s="153" t="str">
        <f t="shared" si="40"/>
        <v/>
      </c>
      <c r="S560" s="148"/>
      <c r="T560" s="148"/>
      <c r="U560" s="154"/>
      <c r="V560" s="155"/>
      <c r="AB560" s="132"/>
    </row>
    <row r="561" spans="1:28" ht="20.100000000000001" customHeight="1">
      <c r="A561" s="219" t="str">
        <f t="shared" si="38"/>
        <v/>
      </c>
      <c r="B561" s="149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60"/>
      <c r="N561" s="161"/>
      <c r="O561" s="204" t="str">
        <f t="shared" si="37"/>
        <v/>
      </c>
      <c r="P561" s="151"/>
      <c r="Q561" s="152"/>
      <c r="R561" s="153" t="str">
        <f t="shared" si="40"/>
        <v/>
      </c>
      <c r="S561" s="148"/>
      <c r="T561" s="148"/>
      <c r="U561" s="154"/>
      <c r="V561" s="155"/>
      <c r="AB561" s="132"/>
    </row>
    <row r="562" spans="1:28" ht="20.100000000000001" customHeight="1">
      <c r="A562" s="219" t="str">
        <f t="shared" si="38"/>
        <v/>
      </c>
      <c r="B562" s="149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60"/>
      <c r="N562" s="161"/>
      <c r="O562" s="204" t="str">
        <f t="shared" si="37"/>
        <v/>
      </c>
      <c r="P562" s="151"/>
      <c r="Q562" s="152"/>
      <c r="R562" s="153" t="str">
        <f t="shared" si="40"/>
        <v/>
      </c>
      <c r="S562" s="148"/>
      <c r="T562" s="148"/>
      <c r="U562" s="154"/>
      <c r="V562" s="155"/>
      <c r="AB562" s="132"/>
    </row>
    <row r="563" spans="1:28" ht="20.100000000000001" customHeight="1">
      <c r="A563" s="219" t="str">
        <f t="shared" si="38"/>
        <v/>
      </c>
      <c r="B563" s="149"/>
      <c r="C563" s="148"/>
      <c r="D563" s="148"/>
      <c r="E563" s="148"/>
      <c r="F563" s="148"/>
      <c r="G563" s="148"/>
      <c r="H563" s="148"/>
      <c r="I563" s="148"/>
      <c r="J563" s="148"/>
      <c r="K563" s="148"/>
      <c r="L563" s="148"/>
      <c r="M563" s="160"/>
      <c r="N563" s="161"/>
      <c r="O563" s="204" t="str">
        <f t="shared" si="37"/>
        <v/>
      </c>
      <c r="P563" s="151"/>
      <c r="Q563" s="152"/>
      <c r="R563" s="153" t="str">
        <f t="shared" si="40"/>
        <v/>
      </c>
      <c r="S563" s="148"/>
      <c r="T563" s="148"/>
      <c r="U563" s="154"/>
      <c r="V563" s="155"/>
      <c r="AB563" s="132"/>
    </row>
    <row r="564" spans="1:28" ht="20.100000000000001" customHeight="1">
      <c r="A564" s="219" t="str">
        <f t="shared" si="38"/>
        <v/>
      </c>
      <c r="B564" s="149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60"/>
      <c r="N564" s="161"/>
      <c r="O564" s="204" t="str">
        <f t="shared" si="37"/>
        <v/>
      </c>
      <c r="P564" s="151"/>
      <c r="Q564" s="152"/>
      <c r="R564" s="153" t="str">
        <f t="shared" si="40"/>
        <v/>
      </c>
      <c r="S564" s="148"/>
      <c r="T564" s="148"/>
      <c r="U564" s="154"/>
      <c r="V564" s="155"/>
      <c r="AB564" s="132"/>
    </row>
    <row r="565" spans="1:28" ht="20.100000000000001" customHeight="1">
      <c r="A565" s="219" t="str">
        <f t="shared" si="38"/>
        <v/>
      </c>
      <c r="B565" s="149"/>
      <c r="C565" s="148"/>
      <c r="D565" s="148"/>
      <c r="E565" s="148"/>
      <c r="F565" s="148"/>
      <c r="G565" s="148"/>
      <c r="H565" s="148"/>
      <c r="I565" s="148"/>
      <c r="J565" s="148"/>
      <c r="K565" s="148"/>
      <c r="L565" s="148"/>
      <c r="M565" s="160"/>
      <c r="N565" s="161"/>
      <c r="O565" s="204" t="str">
        <f t="shared" si="37"/>
        <v/>
      </c>
      <c r="P565" s="151"/>
      <c r="Q565" s="152"/>
      <c r="R565" s="153" t="str">
        <f t="shared" si="40"/>
        <v/>
      </c>
      <c r="S565" s="148"/>
      <c r="T565" s="148"/>
      <c r="U565" s="154"/>
      <c r="V565" s="155"/>
      <c r="AB565" s="132"/>
    </row>
    <row r="566" spans="1:28" ht="20.100000000000001" customHeight="1">
      <c r="A566" s="219" t="str">
        <f t="shared" si="38"/>
        <v/>
      </c>
      <c r="B566" s="149"/>
      <c r="C566" s="148"/>
      <c r="D566" s="148"/>
      <c r="E566" s="148"/>
      <c r="F566" s="148"/>
      <c r="G566" s="148"/>
      <c r="H566" s="148"/>
      <c r="I566" s="148"/>
      <c r="J566" s="148"/>
      <c r="K566" s="148"/>
      <c r="L566" s="148"/>
      <c r="M566" s="160"/>
      <c r="N566" s="161"/>
      <c r="O566" s="204" t="str">
        <f t="shared" si="37"/>
        <v/>
      </c>
      <c r="P566" s="151"/>
      <c r="Q566" s="152"/>
      <c r="R566" s="153" t="str">
        <f t="shared" si="40"/>
        <v/>
      </c>
      <c r="S566" s="148"/>
      <c r="T566" s="148"/>
      <c r="U566" s="154"/>
      <c r="V566" s="155"/>
      <c r="AB566" s="132"/>
    </row>
    <row r="567" spans="1:28" ht="20.100000000000001" customHeight="1">
      <c r="A567" s="219" t="str">
        <f t="shared" si="38"/>
        <v/>
      </c>
      <c r="B567" s="149"/>
      <c r="C567" s="148"/>
      <c r="D567" s="148"/>
      <c r="E567" s="148"/>
      <c r="F567" s="148"/>
      <c r="G567" s="148"/>
      <c r="H567" s="148"/>
      <c r="I567" s="148"/>
      <c r="J567" s="148"/>
      <c r="K567" s="148"/>
      <c r="L567" s="148"/>
      <c r="M567" s="160"/>
      <c r="N567" s="161"/>
      <c r="O567" s="204" t="str">
        <f t="shared" si="37"/>
        <v/>
      </c>
      <c r="P567" s="151"/>
      <c r="Q567" s="152"/>
      <c r="R567" s="153" t="str">
        <f t="shared" si="40"/>
        <v/>
      </c>
      <c r="S567" s="148"/>
      <c r="T567" s="148"/>
      <c r="U567" s="154"/>
      <c r="V567" s="155"/>
      <c r="AB567" s="132"/>
    </row>
    <row r="568" spans="1:28" ht="20.100000000000001" customHeight="1">
      <c r="A568" s="219" t="str">
        <f t="shared" si="38"/>
        <v/>
      </c>
      <c r="B568" s="149"/>
      <c r="C568" s="148"/>
      <c r="D568" s="148"/>
      <c r="E568" s="148"/>
      <c r="F568" s="148"/>
      <c r="G568" s="148"/>
      <c r="H568" s="148"/>
      <c r="I568" s="148"/>
      <c r="J568" s="148"/>
      <c r="K568" s="148"/>
      <c r="L568" s="148"/>
      <c r="M568" s="160"/>
      <c r="N568" s="161"/>
      <c r="O568" s="204" t="str">
        <f t="shared" si="37"/>
        <v/>
      </c>
      <c r="P568" s="151"/>
      <c r="Q568" s="152"/>
      <c r="R568" s="153" t="str">
        <f t="shared" si="40"/>
        <v/>
      </c>
      <c r="S568" s="148"/>
      <c r="T568" s="148"/>
      <c r="U568" s="154"/>
      <c r="V568" s="155"/>
      <c r="AB568" s="132"/>
    </row>
    <row r="569" spans="1:28" ht="20.100000000000001" customHeight="1">
      <c r="A569" s="219" t="str">
        <f t="shared" si="38"/>
        <v/>
      </c>
      <c r="B569" s="149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60"/>
      <c r="N569" s="161"/>
      <c r="O569" s="204" t="str">
        <f t="shared" si="37"/>
        <v/>
      </c>
      <c r="P569" s="151"/>
      <c r="Q569" s="152"/>
      <c r="R569" s="153" t="str">
        <f t="shared" si="40"/>
        <v/>
      </c>
      <c r="S569" s="148"/>
      <c r="T569" s="148"/>
      <c r="U569" s="154"/>
      <c r="V569" s="155"/>
      <c r="AB569" s="132"/>
    </row>
    <row r="570" spans="1:28" ht="20.100000000000001" customHeight="1">
      <c r="A570" s="219" t="str">
        <f t="shared" si="38"/>
        <v/>
      </c>
      <c r="B570" s="149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60"/>
      <c r="N570" s="161"/>
      <c r="O570" s="204" t="str">
        <f t="shared" si="37"/>
        <v/>
      </c>
      <c r="P570" s="151"/>
      <c r="Q570" s="152"/>
      <c r="R570" s="153" t="str">
        <f t="shared" si="40"/>
        <v/>
      </c>
      <c r="S570" s="148"/>
      <c r="T570" s="148"/>
      <c r="U570" s="154"/>
      <c r="V570" s="155"/>
      <c r="AB570" s="132"/>
    </row>
    <row r="571" spans="1:28" ht="20.100000000000001" customHeight="1">
      <c r="A571" s="219" t="str">
        <f t="shared" si="38"/>
        <v/>
      </c>
      <c r="B571" s="149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60"/>
      <c r="N571" s="161"/>
      <c r="O571" s="204" t="str">
        <f t="shared" si="37"/>
        <v/>
      </c>
      <c r="P571" s="151"/>
      <c r="Q571" s="152"/>
      <c r="R571" s="153" t="str">
        <f t="shared" si="40"/>
        <v/>
      </c>
      <c r="S571" s="148"/>
      <c r="T571" s="148"/>
      <c r="U571" s="154"/>
      <c r="V571" s="155"/>
      <c r="AB571" s="132"/>
    </row>
    <row r="572" spans="1:28" ht="20.100000000000001" customHeight="1">
      <c r="A572" s="219" t="str">
        <f t="shared" si="38"/>
        <v/>
      </c>
      <c r="B572" s="149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60"/>
      <c r="N572" s="161"/>
      <c r="O572" s="204" t="str">
        <f t="shared" si="37"/>
        <v/>
      </c>
      <c r="P572" s="151"/>
      <c r="Q572" s="152"/>
      <c r="R572" s="153" t="str">
        <f t="shared" si="40"/>
        <v/>
      </c>
      <c r="S572" s="148"/>
      <c r="T572" s="148"/>
      <c r="U572" s="154"/>
      <c r="V572" s="155"/>
      <c r="AB572" s="132"/>
    </row>
    <row r="573" spans="1:28" ht="20.100000000000001" customHeight="1">
      <c r="A573" s="219" t="str">
        <f t="shared" si="38"/>
        <v/>
      </c>
      <c r="B573" s="149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60"/>
      <c r="N573" s="161"/>
      <c r="O573" s="204" t="str">
        <f t="shared" si="37"/>
        <v/>
      </c>
      <c r="P573" s="151"/>
      <c r="Q573" s="152"/>
      <c r="R573" s="153" t="str">
        <f t="shared" si="40"/>
        <v/>
      </c>
      <c r="S573" s="148"/>
      <c r="T573" s="148"/>
      <c r="U573" s="154"/>
      <c r="V573" s="155"/>
      <c r="AB573" s="132"/>
    </row>
    <row r="574" spans="1:28" ht="20.100000000000001" customHeight="1">
      <c r="A574" s="219" t="str">
        <f t="shared" si="38"/>
        <v/>
      </c>
      <c r="B574" s="149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60"/>
      <c r="N574" s="161"/>
      <c r="O574" s="204" t="str">
        <f t="shared" si="37"/>
        <v/>
      </c>
      <c r="P574" s="151"/>
      <c r="Q574" s="152"/>
      <c r="R574" s="153" t="str">
        <f t="shared" si="40"/>
        <v/>
      </c>
      <c r="S574" s="148"/>
      <c r="T574" s="148"/>
      <c r="U574" s="154"/>
      <c r="V574" s="155"/>
      <c r="AB574" s="132"/>
    </row>
    <row r="575" spans="1:28" ht="20.100000000000001" customHeight="1">
      <c r="A575" s="219" t="str">
        <f t="shared" si="38"/>
        <v/>
      </c>
      <c r="B575" s="149"/>
      <c r="C575" s="148"/>
      <c r="D575" s="148"/>
      <c r="E575" s="148"/>
      <c r="F575" s="148"/>
      <c r="G575" s="148"/>
      <c r="H575" s="148"/>
      <c r="I575" s="148"/>
      <c r="J575" s="148"/>
      <c r="K575" s="148"/>
      <c r="L575" s="148"/>
      <c r="M575" s="160"/>
      <c r="N575" s="161"/>
      <c r="O575" s="204" t="str">
        <f t="shared" si="37"/>
        <v/>
      </c>
      <c r="P575" s="151"/>
      <c r="Q575" s="152"/>
      <c r="R575" s="153" t="str">
        <f t="shared" si="40"/>
        <v/>
      </c>
      <c r="S575" s="148"/>
      <c r="T575" s="148"/>
      <c r="U575" s="154"/>
      <c r="V575" s="155"/>
      <c r="AB575" s="132"/>
    </row>
    <row r="576" spans="1:28" ht="20.100000000000001" customHeight="1">
      <c r="A576" s="219" t="str">
        <f t="shared" si="38"/>
        <v/>
      </c>
      <c r="B576" s="149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60"/>
      <c r="N576" s="161"/>
      <c r="O576" s="204" t="str">
        <f t="shared" si="37"/>
        <v/>
      </c>
      <c r="P576" s="151"/>
      <c r="Q576" s="152"/>
      <c r="R576" s="153" t="str">
        <f t="shared" si="40"/>
        <v/>
      </c>
      <c r="S576" s="148"/>
      <c r="T576" s="148"/>
      <c r="U576" s="154"/>
      <c r="V576" s="155"/>
      <c r="AB576" s="132"/>
    </row>
    <row r="577" spans="1:28" ht="20.100000000000001" customHeight="1">
      <c r="A577" s="219" t="str">
        <f t="shared" si="38"/>
        <v/>
      </c>
      <c r="B577" s="149"/>
      <c r="C577" s="148"/>
      <c r="D577" s="148"/>
      <c r="E577" s="148"/>
      <c r="F577" s="148"/>
      <c r="G577" s="148"/>
      <c r="H577" s="148"/>
      <c r="I577" s="148"/>
      <c r="J577" s="148"/>
      <c r="K577" s="148"/>
      <c r="L577" s="148"/>
      <c r="M577" s="160"/>
      <c r="N577" s="161"/>
      <c r="O577" s="204" t="str">
        <f t="shared" ref="O577:O640" si="41">IF(H577="","",SUMIF(A577:A10919,A577,M577:N10919)+SUMIF(A577:A10919,A577,N577:N10919))</f>
        <v/>
      </c>
      <c r="P577" s="151"/>
      <c r="Q577" s="152"/>
      <c r="R577" s="153" t="str">
        <f t="shared" si="40"/>
        <v/>
      </c>
      <c r="S577" s="148"/>
      <c r="T577" s="148"/>
      <c r="U577" s="154"/>
      <c r="V577" s="155"/>
      <c r="AB577" s="132"/>
    </row>
    <row r="578" spans="1:28" ht="20.100000000000001" customHeight="1">
      <c r="A578" s="219" t="str">
        <f t="shared" ref="A578:A641" si="42">IF(K578="","",IF(B578="",A577,A577+1))</f>
        <v/>
      </c>
      <c r="B578" s="149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60"/>
      <c r="N578" s="161"/>
      <c r="O578" s="204" t="str">
        <f t="shared" si="41"/>
        <v/>
      </c>
      <c r="P578" s="151"/>
      <c r="Q578" s="152"/>
      <c r="R578" s="153" t="str">
        <f t="shared" si="40"/>
        <v/>
      </c>
      <c r="S578" s="148"/>
      <c r="T578" s="148"/>
      <c r="U578" s="154"/>
      <c r="V578" s="155"/>
      <c r="AB578" s="132"/>
    </row>
    <row r="579" spans="1:28" ht="20.100000000000001" customHeight="1">
      <c r="A579" s="219" t="str">
        <f t="shared" si="42"/>
        <v/>
      </c>
      <c r="B579" s="149"/>
      <c r="C579" s="148"/>
      <c r="D579" s="148"/>
      <c r="E579" s="148"/>
      <c r="F579" s="148"/>
      <c r="G579" s="148"/>
      <c r="H579" s="148"/>
      <c r="I579" s="148"/>
      <c r="J579" s="148"/>
      <c r="K579" s="148"/>
      <c r="L579" s="148"/>
      <c r="M579" s="160"/>
      <c r="N579" s="161"/>
      <c r="O579" s="204" t="str">
        <f t="shared" si="41"/>
        <v/>
      </c>
      <c r="P579" s="151"/>
      <c r="Q579" s="152"/>
      <c r="R579" s="153" t="str">
        <f t="shared" si="40"/>
        <v/>
      </c>
      <c r="S579" s="148"/>
      <c r="T579" s="148"/>
      <c r="U579" s="154"/>
      <c r="V579" s="155"/>
      <c r="AB579" s="132"/>
    </row>
    <row r="580" spans="1:28" ht="20.100000000000001" customHeight="1">
      <c r="A580" s="219" t="str">
        <f t="shared" si="42"/>
        <v/>
      </c>
      <c r="B580" s="149"/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60"/>
      <c r="N580" s="161"/>
      <c r="O580" s="204" t="str">
        <f t="shared" si="41"/>
        <v/>
      </c>
      <c r="P580" s="151"/>
      <c r="Q580" s="152"/>
      <c r="R580" s="153" t="str">
        <f t="shared" si="40"/>
        <v/>
      </c>
      <c r="S580" s="148"/>
      <c r="T580" s="148"/>
      <c r="U580" s="154"/>
      <c r="V580" s="155"/>
      <c r="AB580" s="132"/>
    </row>
    <row r="581" spans="1:28" ht="20.100000000000001" customHeight="1">
      <c r="A581" s="219" t="str">
        <f t="shared" si="42"/>
        <v/>
      </c>
      <c r="B581" s="149"/>
      <c r="C581" s="148"/>
      <c r="D581" s="148"/>
      <c r="E581" s="148"/>
      <c r="F581" s="148"/>
      <c r="G581" s="148"/>
      <c r="H581" s="148"/>
      <c r="I581" s="148"/>
      <c r="J581" s="148"/>
      <c r="K581" s="148"/>
      <c r="L581" s="148"/>
      <c r="M581" s="160"/>
      <c r="N581" s="161"/>
      <c r="O581" s="204" t="str">
        <f t="shared" si="41"/>
        <v/>
      </c>
      <c r="P581" s="151"/>
      <c r="Q581" s="152"/>
      <c r="R581" s="153" t="str">
        <f t="shared" si="40"/>
        <v/>
      </c>
      <c r="S581" s="148"/>
      <c r="T581" s="148"/>
      <c r="U581" s="154"/>
      <c r="V581" s="155"/>
      <c r="AB581" s="132"/>
    </row>
    <row r="582" spans="1:28" ht="20.100000000000001" customHeight="1">
      <c r="A582" s="219" t="str">
        <f t="shared" si="42"/>
        <v/>
      </c>
      <c r="B582" s="149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60"/>
      <c r="N582" s="161"/>
      <c r="O582" s="204" t="str">
        <f t="shared" si="41"/>
        <v/>
      </c>
      <c r="P582" s="151"/>
      <c r="Q582" s="152"/>
      <c r="R582" s="153" t="str">
        <f t="shared" si="40"/>
        <v/>
      </c>
      <c r="S582" s="148"/>
      <c r="T582" s="148"/>
      <c r="U582" s="154"/>
      <c r="V582" s="155"/>
      <c r="AB582" s="132"/>
    </row>
    <row r="583" spans="1:28" ht="20.100000000000001" customHeight="1">
      <c r="A583" s="219" t="str">
        <f t="shared" si="42"/>
        <v/>
      </c>
      <c r="B583" s="149"/>
      <c r="C583" s="148"/>
      <c r="D583" s="148"/>
      <c r="E583" s="148"/>
      <c r="F583" s="148"/>
      <c r="G583" s="148"/>
      <c r="H583" s="148"/>
      <c r="I583" s="148"/>
      <c r="J583" s="148"/>
      <c r="K583" s="148"/>
      <c r="L583" s="148"/>
      <c r="M583" s="160"/>
      <c r="N583" s="161"/>
      <c r="O583" s="204" t="str">
        <f t="shared" si="41"/>
        <v/>
      </c>
      <c r="P583" s="151"/>
      <c r="Q583" s="152"/>
      <c r="R583" s="153" t="str">
        <f t="shared" si="40"/>
        <v/>
      </c>
      <c r="S583" s="148"/>
      <c r="T583" s="148"/>
      <c r="U583" s="154"/>
      <c r="V583" s="155"/>
      <c r="AB583" s="132"/>
    </row>
    <row r="584" spans="1:28" ht="20.100000000000001" customHeight="1">
      <c r="A584" s="219" t="str">
        <f t="shared" si="42"/>
        <v/>
      </c>
      <c r="B584" s="149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60"/>
      <c r="N584" s="161"/>
      <c r="O584" s="204" t="str">
        <f t="shared" si="41"/>
        <v/>
      </c>
      <c r="P584" s="151"/>
      <c r="Q584" s="152"/>
      <c r="R584" s="153" t="str">
        <f t="shared" ref="R584:R647" si="43">IF(Q584="","",O584-Q584)</f>
        <v/>
      </c>
      <c r="S584" s="148"/>
      <c r="T584" s="148"/>
      <c r="U584" s="154"/>
      <c r="V584" s="155"/>
      <c r="AB584" s="132"/>
    </row>
    <row r="585" spans="1:28" ht="20.100000000000001" customHeight="1">
      <c r="A585" s="219" t="str">
        <f t="shared" si="42"/>
        <v/>
      </c>
      <c r="B585" s="149"/>
      <c r="C585" s="148"/>
      <c r="D585" s="148"/>
      <c r="E585" s="148"/>
      <c r="F585" s="148"/>
      <c r="G585" s="148"/>
      <c r="H585" s="148"/>
      <c r="I585" s="148"/>
      <c r="J585" s="148"/>
      <c r="K585" s="148"/>
      <c r="L585" s="148"/>
      <c r="M585" s="160"/>
      <c r="N585" s="161"/>
      <c r="O585" s="204" t="str">
        <f t="shared" si="41"/>
        <v/>
      </c>
      <c r="P585" s="151"/>
      <c r="Q585" s="152"/>
      <c r="R585" s="153" t="str">
        <f t="shared" si="43"/>
        <v/>
      </c>
      <c r="S585" s="148"/>
      <c r="T585" s="148"/>
      <c r="U585" s="154"/>
      <c r="V585" s="155"/>
      <c r="AB585" s="132"/>
    </row>
    <row r="586" spans="1:28" ht="20.100000000000001" customHeight="1">
      <c r="A586" s="219" t="str">
        <f t="shared" si="42"/>
        <v/>
      </c>
      <c r="B586" s="149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60"/>
      <c r="N586" s="161"/>
      <c r="O586" s="204" t="str">
        <f t="shared" si="41"/>
        <v/>
      </c>
      <c r="P586" s="151"/>
      <c r="Q586" s="152"/>
      <c r="R586" s="153" t="str">
        <f t="shared" si="43"/>
        <v/>
      </c>
      <c r="S586" s="148"/>
      <c r="T586" s="148"/>
      <c r="U586" s="154"/>
      <c r="V586" s="155"/>
      <c r="AB586" s="132"/>
    </row>
    <row r="587" spans="1:28" ht="20.100000000000001" customHeight="1">
      <c r="A587" s="219" t="str">
        <f t="shared" si="42"/>
        <v/>
      </c>
      <c r="B587" s="149"/>
      <c r="C587" s="148"/>
      <c r="D587" s="148"/>
      <c r="E587" s="148"/>
      <c r="F587" s="148"/>
      <c r="G587" s="148"/>
      <c r="H587" s="148"/>
      <c r="I587" s="148"/>
      <c r="J587" s="148"/>
      <c r="K587" s="148"/>
      <c r="L587" s="148"/>
      <c r="M587" s="160"/>
      <c r="N587" s="161"/>
      <c r="O587" s="204" t="str">
        <f t="shared" si="41"/>
        <v/>
      </c>
      <c r="P587" s="151"/>
      <c r="Q587" s="152"/>
      <c r="R587" s="153" t="str">
        <f t="shared" si="43"/>
        <v/>
      </c>
      <c r="S587" s="148"/>
      <c r="T587" s="148"/>
      <c r="U587" s="154"/>
      <c r="V587" s="155"/>
      <c r="AB587" s="132"/>
    </row>
    <row r="588" spans="1:28" ht="20.100000000000001" customHeight="1">
      <c r="A588" s="219" t="str">
        <f t="shared" si="42"/>
        <v/>
      </c>
      <c r="B588" s="149"/>
      <c r="C588" s="148"/>
      <c r="D588" s="148"/>
      <c r="E588" s="148"/>
      <c r="F588" s="148"/>
      <c r="G588" s="148"/>
      <c r="H588" s="148"/>
      <c r="I588" s="148"/>
      <c r="J588" s="148"/>
      <c r="K588" s="148"/>
      <c r="L588" s="148"/>
      <c r="M588" s="160"/>
      <c r="N588" s="161"/>
      <c r="O588" s="204" t="str">
        <f t="shared" si="41"/>
        <v/>
      </c>
      <c r="P588" s="151"/>
      <c r="Q588" s="152"/>
      <c r="R588" s="153" t="str">
        <f t="shared" si="43"/>
        <v/>
      </c>
      <c r="S588" s="148"/>
      <c r="T588" s="148"/>
      <c r="U588" s="154"/>
      <c r="V588" s="155"/>
      <c r="AB588" s="132"/>
    </row>
    <row r="589" spans="1:28" ht="20.100000000000001" customHeight="1">
      <c r="A589" s="219" t="str">
        <f t="shared" si="42"/>
        <v/>
      </c>
      <c r="B589" s="149"/>
      <c r="C589" s="148"/>
      <c r="D589" s="148"/>
      <c r="E589" s="148"/>
      <c r="F589" s="148"/>
      <c r="G589" s="148"/>
      <c r="H589" s="148"/>
      <c r="I589" s="148"/>
      <c r="J589" s="148"/>
      <c r="K589" s="148"/>
      <c r="L589" s="148"/>
      <c r="M589" s="160"/>
      <c r="N589" s="161"/>
      <c r="O589" s="204" t="str">
        <f t="shared" si="41"/>
        <v/>
      </c>
      <c r="P589" s="151"/>
      <c r="Q589" s="152"/>
      <c r="R589" s="153" t="str">
        <f t="shared" si="43"/>
        <v/>
      </c>
      <c r="S589" s="148"/>
      <c r="T589" s="148"/>
      <c r="U589" s="154"/>
      <c r="V589" s="155"/>
      <c r="AB589" s="132"/>
    </row>
    <row r="590" spans="1:28" ht="20.100000000000001" customHeight="1">
      <c r="A590" s="219" t="str">
        <f t="shared" si="42"/>
        <v/>
      </c>
      <c r="B590" s="149"/>
      <c r="C590" s="148"/>
      <c r="D590" s="148"/>
      <c r="E590" s="148"/>
      <c r="F590" s="148"/>
      <c r="G590" s="148"/>
      <c r="H590" s="148"/>
      <c r="I590" s="148"/>
      <c r="J590" s="148"/>
      <c r="K590" s="148"/>
      <c r="L590" s="148"/>
      <c r="M590" s="160"/>
      <c r="N590" s="161"/>
      <c r="O590" s="204" t="str">
        <f t="shared" si="41"/>
        <v/>
      </c>
      <c r="P590" s="151"/>
      <c r="Q590" s="152"/>
      <c r="R590" s="153" t="str">
        <f t="shared" si="43"/>
        <v/>
      </c>
      <c r="S590" s="148"/>
      <c r="T590" s="148"/>
      <c r="U590" s="154"/>
      <c r="V590" s="155"/>
      <c r="AB590" s="132"/>
    </row>
    <row r="591" spans="1:28" ht="20.100000000000001" customHeight="1">
      <c r="A591" s="219" t="str">
        <f t="shared" si="42"/>
        <v/>
      </c>
      <c r="B591" s="149"/>
      <c r="C591" s="148"/>
      <c r="D591" s="148"/>
      <c r="E591" s="148"/>
      <c r="F591" s="148"/>
      <c r="G591" s="148"/>
      <c r="H591" s="148"/>
      <c r="I591" s="148"/>
      <c r="J591" s="148"/>
      <c r="K591" s="148"/>
      <c r="L591" s="148"/>
      <c r="M591" s="160"/>
      <c r="N591" s="161"/>
      <c r="O591" s="204" t="str">
        <f t="shared" si="41"/>
        <v/>
      </c>
      <c r="P591" s="151"/>
      <c r="Q591" s="152"/>
      <c r="R591" s="153" t="str">
        <f t="shared" si="43"/>
        <v/>
      </c>
      <c r="S591" s="148"/>
      <c r="T591" s="148"/>
      <c r="U591" s="165"/>
      <c r="V591" s="154"/>
      <c r="AB591" s="132"/>
    </row>
    <row r="592" spans="1:28" ht="20.100000000000001" customHeight="1">
      <c r="A592" s="219" t="str">
        <f t="shared" si="42"/>
        <v/>
      </c>
      <c r="B592" s="149"/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60"/>
      <c r="N592" s="161"/>
      <c r="O592" s="204" t="str">
        <f t="shared" si="41"/>
        <v/>
      </c>
      <c r="P592" s="151"/>
      <c r="Q592" s="152"/>
      <c r="R592" s="153" t="str">
        <f t="shared" si="43"/>
        <v/>
      </c>
      <c r="S592" s="148"/>
      <c r="T592" s="148"/>
      <c r="U592" s="154"/>
      <c r="V592" s="155"/>
      <c r="AB592" s="132"/>
    </row>
    <row r="593" spans="1:28" ht="20.100000000000001" customHeight="1">
      <c r="A593" s="219" t="str">
        <f t="shared" si="42"/>
        <v/>
      </c>
      <c r="B593" s="156"/>
      <c r="C593" s="148"/>
      <c r="D593" s="148"/>
      <c r="E593" s="148"/>
      <c r="F593" s="148"/>
      <c r="G593" s="148"/>
      <c r="H593" s="148"/>
      <c r="I593" s="148"/>
      <c r="J593" s="148"/>
      <c r="K593" s="157"/>
      <c r="L593" s="157"/>
      <c r="M593" s="160"/>
      <c r="N593" s="161"/>
      <c r="O593" s="204" t="str">
        <f t="shared" si="41"/>
        <v/>
      </c>
      <c r="P593" s="151"/>
      <c r="Q593" s="152"/>
      <c r="R593" s="153" t="str">
        <f t="shared" si="43"/>
        <v/>
      </c>
      <c r="S593" s="148"/>
      <c r="T593" s="148"/>
      <c r="U593" s="154"/>
      <c r="V593" s="155"/>
      <c r="AB593" s="132"/>
    </row>
    <row r="594" spans="1:28" ht="20.100000000000001" customHeight="1">
      <c r="A594" s="219" t="str">
        <f t="shared" si="42"/>
        <v/>
      </c>
      <c r="B594" s="149"/>
      <c r="C594" s="148"/>
      <c r="D594" s="148"/>
      <c r="E594" s="148"/>
      <c r="F594" s="148"/>
      <c r="G594" s="148"/>
      <c r="H594" s="148"/>
      <c r="I594" s="148"/>
      <c r="J594" s="148"/>
      <c r="K594" s="157"/>
      <c r="L594" s="157"/>
      <c r="M594" s="160"/>
      <c r="N594" s="161"/>
      <c r="O594" s="204" t="str">
        <f t="shared" si="41"/>
        <v/>
      </c>
      <c r="P594" s="151"/>
      <c r="Q594" s="152"/>
      <c r="R594" s="153" t="str">
        <f t="shared" si="43"/>
        <v/>
      </c>
      <c r="S594" s="148"/>
      <c r="T594" s="148"/>
      <c r="U594" s="154"/>
      <c r="V594" s="155"/>
      <c r="AB594" s="132"/>
    </row>
    <row r="595" spans="1:28" ht="20.100000000000001" customHeight="1">
      <c r="A595" s="219" t="str">
        <f t="shared" si="42"/>
        <v/>
      </c>
      <c r="B595" s="149"/>
      <c r="C595" s="148"/>
      <c r="D595" s="148"/>
      <c r="E595" s="148"/>
      <c r="F595" s="148"/>
      <c r="G595" s="148"/>
      <c r="H595" s="148"/>
      <c r="I595" s="148"/>
      <c r="J595" s="148"/>
      <c r="K595" s="148"/>
      <c r="L595" s="148"/>
      <c r="M595" s="160"/>
      <c r="N595" s="161"/>
      <c r="O595" s="204" t="str">
        <f t="shared" si="41"/>
        <v/>
      </c>
      <c r="P595" s="151"/>
      <c r="Q595" s="152"/>
      <c r="R595" s="153" t="str">
        <f t="shared" si="43"/>
        <v/>
      </c>
      <c r="S595" s="148"/>
      <c r="T595" s="148"/>
      <c r="U595" s="154"/>
      <c r="V595" s="155"/>
      <c r="AB595" s="132"/>
    </row>
    <row r="596" spans="1:28" ht="20.100000000000001" customHeight="1">
      <c r="A596" s="219" t="str">
        <f t="shared" si="42"/>
        <v/>
      </c>
      <c r="B596" s="149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60"/>
      <c r="N596" s="161"/>
      <c r="O596" s="204" t="str">
        <f t="shared" si="41"/>
        <v/>
      </c>
      <c r="P596" s="151"/>
      <c r="Q596" s="152"/>
      <c r="R596" s="153" t="str">
        <f t="shared" si="43"/>
        <v/>
      </c>
      <c r="S596" s="148"/>
      <c r="T596" s="148"/>
      <c r="U596" s="154"/>
      <c r="V596" s="155"/>
      <c r="AB596" s="132"/>
    </row>
    <row r="597" spans="1:28" ht="20.100000000000001" customHeight="1">
      <c r="A597" s="219" t="str">
        <f t="shared" si="42"/>
        <v/>
      </c>
      <c r="B597" s="149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/>
      <c r="M597" s="160"/>
      <c r="N597" s="161"/>
      <c r="O597" s="204" t="str">
        <f t="shared" si="41"/>
        <v/>
      </c>
      <c r="P597" s="151"/>
      <c r="Q597" s="152"/>
      <c r="R597" s="153" t="str">
        <f t="shared" si="43"/>
        <v/>
      </c>
      <c r="S597" s="148"/>
      <c r="T597" s="148"/>
      <c r="U597" s="154"/>
      <c r="V597" s="155"/>
      <c r="AB597" s="132"/>
    </row>
    <row r="598" spans="1:28" ht="20.100000000000001" customHeight="1">
      <c r="A598" s="219" t="str">
        <f t="shared" si="42"/>
        <v/>
      </c>
      <c r="B598" s="149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60"/>
      <c r="N598" s="161"/>
      <c r="O598" s="204" t="str">
        <f t="shared" si="41"/>
        <v/>
      </c>
      <c r="P598" s="151"/>
      <c r="Q598" s="152"/>
      <c r="R598" s="153" t="str">
        <f t="shared" si="43"/>
        <v/>
      </c>
      <c r="S598" s="148"/>
      <c r="T598" s="148"/>
      <c r="U598" s="154"/>
      <c r="V598" s="155"/>
      <c r="AB598" s="132"/>
    </row>
    <row r="599" spans="1:28" ht="20.100000000000001" customHeight="1">
      <c r="A599" s="219" t="str">
        <f t="shared" si="42"/>
        <v/>
      </c>
      <c r="B599" s="149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60"/>
      <c r="N599" s="161"/>
      <c r="O599" s="204" t="str">
        <f t="shared" si="41"/>
        <v/>
      </c>
      <c r="P599" s="151"/>
      <c r="Q599" s="152"/>
      <c r="R599" s="153" t="str">
        <f t="shared" si="43"/>
        <v/>
      </c>
      <c r="S599" s="148"/>
      <c r="T599" s="148"/>
      <c r="U599" s="154"/>
      <c r="V599" s="155"/>
      <c r="AB599" s="132"/>
    </row>
    <row r="600" spans="1:28" ht="20.100000000000001" customHeight="1">
      <c r="A600" s="219" t="str">
        <f t="shared" si="42"/>
        <v/>
      </c>
      <c r="B600" s="149"/>
      <c r="C600" s="148"/>
      <c r="D600" s="148"/>
      <c r="E600" s="148"/>
      <c r="F600" s="148"/>
      <c r="G600" s="148"/>
      <c r="H600" s="148"/>
      <c r="I600" s="148"/>
      <c r="J600" s="148"/>
      <c r="K600" s="148"/>
      <c r="L600" s="148"/>
      <c r="M600" s="160"/>
      <c r="N600" s="161"/>
      <c r="O600" s="204" t="str">
        <f t="shared" si="41"/>
        <v/>
      </c>
      <c r="P600" s="151"/>
      <c r="Q600" s="152"/>
      <c r="R600" s="153" t="str">
        <f t="shared" si="43"/>
        <v/>
      </c>
      <c r="S600" s="148"/>
      <c r="T600" s="148"/>
      <c r="U600" s="154"/>
      <c r="V600" s="155"/>
      <c r="AB600" s="132"/>
    </row>
    <row r="601" spans="1:28" ht="20.100000000000001" customHeight="1">
      <c r="A601" s="219" t="str">
        <f t="shared" si="42"/>
        <v/>
      </c>
      <c r="B601" s="149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60"/>
      <c r="N601" s="161"/>
      <c r="O601" s="204" t="str">
        <f t="shared" si="41"/>
        <v/>
      </c>
      <c r="P601" s="151"/>
      <c r="Q601" s="152"/>
      <c r="R601" s="153" t="str">
        <f t="shared" si="43"/>
        <v/>
      </c>
      <c r="S601" s="148"/>
      <c r="T601" s="148"/>
      <c r="U601" s="154"/>
      <c r="V601" s="155"/>
      <c r="AB601" s="132"/>
    </row>
    <row r="602" spans="1:28" ht="20.100000000000001" customHeight="1">
      <c r="A602" s="219" t="str">
        <f t="shared" si="42"/>
        <v/>
      </c>
      <c r="B602" s="149"/>
      <c r="C602" s="148"/>
      <c r="D602" s="148"/>
      <c r="E602" s="148"/>
      <c r="F602" s="148"/>
      <c r="G602" s="148"/>
      <c r="H602" s="148"/>
      <c r="I602" s="148"/>
      <c r="J602" s="148"/>
      <c r="K602" s="148"/>
      <c r="L602" s="148"/>
      <c r="M602" s="160"/>
      <c r="N602" s="161"/>
      <c r="O602" s="204" t="str">
        <f t="shared" si="41"/>
        <v/>
      </c>
      <c r="P602" s="151"/>
      <c r="Q602" s="152"/>
      <c r="R602" s="153" t="str">
        <f t="shared" si="43"/>
        <v/>
      </c>
      <c r="S602" s="148"/>
      <c r="T602" s="148"/>
      <c r="U602" s="154"/>
      <c r="V602" s="155"/>
      <c r="AB602" s="132"/>
    </row>
    <row r="603" spans="1:28" ht="20.100000000000001" customHeight="1">
      <c r="A603" s="219" t="str">
        <f t="shared" si="42"/>
        <v/>
      </c>
      <c r="B603" s="149"/>
      <c r="C603" s="148"/>
      <c r="D603" s="148"/>
      <c r="E603" s="148"/>
      <c r="F603" s="148"/>
      <c r="G603" s="148"/>
      <c r="H603" s="148"/>
      <c r="I603" s="148"/>
      <c r="J603" s="148"/>
      <c r="K603" s="148"/>
      <c r="L603" s="148"/>
      <c r="M603" s="160"/>
      <c r="N603" s="161"/>
      <c r="O603" s="204" t="str">
        <f t="shared" si="41"/>
        <v/>
      </c>
      <c r="P603" s="151"/>
      <c r="Q603" s="152"/>
      <c r="R603" s="153" t="str">
        <f t="shared" si="43"/>
        <v/>
      </c>
      <c r="S603" s="148"/>
      <c r="T603" s="148"/>
      <c r="U603" s="154"/>
      <c r="V603" s="155"/>
      <c r="AB603" s="132"/>
    </row>
    <row r="604" spans="1:28" ht="20.100000000000001" customHeight="1">
      <c r="A604" s="219" t="str">
        <f t="shared" si="42"/>
        <v/>
      </c>
      <c r="B604" s="149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60"/>
      <c r="N604" s="161"/>
      <c r="O604" s="204" t="str">
        <f t="shared" si="41"/>
        <v/>
      </c>
      <c r="P604" s="151"/>
      <c r="Q604" s="152"/>
      <c r="R604" s="153" t="str">
        <f t="shared" si="43"/>
        <v/>
      </c>
      <c r="S604" s="148"/>
      <c r="T604" s="148"/>
      <c r="U604" s="154"/>
      <c r="V604" s="155"/>
      <c r="AB604" s="132"/>
    </row>
    <row r="605" spans="1:28" ht="20.100000000000001" customHeight="1">
      <c r="A605" s="219" t="str">
        <f t="shared" si="42"/>
        <v/>
      </c>
      <c r="B605" s="149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60"/>
      <c r="N605" s="161"/>
      <c r="O605" s="204" t="str">
        <f t="shared" si="41"/>
        <v/>
      </c>
      <c r="P605" s="151"/>
      <c r="Q605" s="152"/>
      <c r="R605" s="153" t="str">
        <f t="shared" si="43"/>
        <v/>
      </c>
      <c r="S605" s="148"/>
      <c r="T605" s="148"/>
      <c r="U605" s="154"/>
      <c r="V605" s="155"/>
      <c r="AB605" s="132"/>
    </row>
    <row r="606" spans="1:28" ht="20.100000000000001" customHeight="1">
      <c r="A606" s="219" t="str">
        <f t="shared" si="42"/>
        <v/>
      </c>
      <c r="B606" s="149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60"/>
      <c r="N606" s="161"/>
      <c r="O606" s="204" t="str">
        <f t="shared" si="41"/>
        <v/>
      </c>
      <c r="P606" s="151"/>
      <c r="Q606" s="152"/>
      <c r="R606" s="153" t="str">
        <f t="shared" si="43"/>
        <v/>
      </c>
      <c r="S606" s="148"/>
      <c r="T606" s="148"/>
      <c r="U606" s="154"/>
      <c r="V606" s="155"/>
      <c r="AB606" s="132"/>
    </row>
    <row r="607" spans="1:28" ht="20.100000000000001" customHeight="1">
      <c r="A607" s="219" t="str">
        <f t="shared" si="42"/>
        <v/>
      </c>
      <c r="B607" s="149"/>
      <c r="C607" s="148"/>
      <c r="D607" s="148"/>
      <c r="E607" s="148"/>
      <c r="F607" s="148"/>
      <c r="G607" s="148"/>
      <c r="H607" s="148"/>
      <c r="I607" s="148"/>
      <c r="J607" s="148"/>
      <c r="K607" s="148"/>
      <c r="L607" s="148"/>
      <c r="M607" s="160"/>
      <c r="N607" s="161"/>
      <c r="O607" s="204" t="str">
        <f t="shared" si="41"/>
        <v/>
      </c>
      <c r="P607" s="151"/>
      <c r="Q607" s="152"/>
      <c r="R607" s="153" t="str">
        <f t="shared" si="43"/>
        <v/>
      </c>
      <c r="S607" s="148"/>
      <c r="T607" s="148"/>
      <c r="U607" s="154"/>
      <c r="V607" s="155"/>
      <c r="AB607" s="132"/>
    </row>
    <row r="608" spans="1:28" ht="20.100000000000001" customHeight="1">
      <c r="A608" s="219" t="str">
        <f t="shared" si="42"/>
        <v/>
      </c>
      <c r="B608" s="149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60"/>
      <c r="N608" s="161"/>
      <c r="O608" s="204" t="str">
        <f t="shared" si="41"/>
        <v/>
      </c>
      <c r="P608" s="151"/>
      <c r="Q608" s="152"/>
      <c r="R608" s="153" t="str">
        <f t="shared" si="43"/>
        <v/>
      </c>
      <c r="S608" s="148"/>
      <c r="T608" s="148"/>
      <c r="U608" s="154"/>
      <c r="V608" s="155"/>
      <c r="AB608" s="132"/>
    </row>
    <row r="609" spans="1:28" ht="20.100000000000001" customHeight="1">
      <c r="A609" s="219" t="str">
        <f t="shared" si="42"/>
        <v/>
      </c>
      <c r="B609" s="149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60"/>
      <c r="N609" s="161"/>
      <c r="O609" s="204" t="str">
        <f t="shared" si="41"/>
        <v/>
      </c>
      <c r="P609" s="151"/>
      <c r="Q609" s="152"/>
      <c r="R609" s="153" t="str">
        <f t="shared" si="43"/>
        <v/>
      </c>
      <c r="S609" s="148"/>
      <c r="T609" s="148"/>
      <c r="U609" s="154"/>
      <c r="V609" s="155"/>
      <c r="AB609" s="132"/>
    </row>
    <row r="610" spans="1:28" ht="20.100000000000001" customHeight="1">
      <c r="A610" s="219" t="str">
        <f t="shared" si="42"/>
        <v/>
      </c>
      <c r="B610" s="149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60"/>
      <c r="N610" s="161"/>
      <c r="O610" s="204" t="str">
        <f t="shared" si="41"/>
        <v/>
      </c>
      <c r="P610" s="151"/>
      <c r="Q610" s="152"/>
      <c r="R610" s="153" t="str">
        <f t="shared" si="43"/>
        <v/>
      </c>
      <c r="S610" s="148"/>
      <c r="T610" s="148"/>
      <c r="U610" s="154"/>
      <c r="V610" s="155"/>
      <c r="AB610" s="132"/>
    </row>
    <row r="611" spans="1:28" ht="20.100000000000001" customHeight="1">
      <c r="A611" s="219" t="str">
        <f t="shared" si="42"/>
        <v/>
      </c>
      <c r="B611" s="149"/>
      <c r="C611" s="148"/>
      <c r="D611" s="148"/>
      <c r="E611" s="148"/>
      <c r="F611" s="148"/>
      <c r="G611" s="148"/>
      <c r="H611" s="148"/>
      <c r="I611" s="148"/>
      <c r="J611" s="148"/>
      <c r="K611" s="148"/>
      <c r="L611" s="148"/>
      <c r="M611" s="160"/>
      <c r="N611" s="161"/>
      <c r="O611" s="204" t="str">
        <f t="shared" si="41"/>
        <v/>
      </c>
      <c r="P611" s="151"/>
      <c r="Q611" s="152"/>
      <c r="R611" s="153" t="str">
        <f t="shared" si="43"/>
        <v/>
      </c>
      <c r="S611" s="148"/>
      <c r="T611" s="148"/>
      <c r="U611" s="154"/>
      <c r="V611" s="155"/>
      <c r="AB611" s="132"/>
    </row>
    <row r="612" spans="1:28" ht="20.100000000000001" customHeight="1">
      <c r="A612" s="219" t="str">
        <f t="shared" si="42"/>
        <v/>
      </c>
      <c r="B612" s="149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60"/>
      <c r="N612" s="161"/>
      <c r="O612" s="204" t="str">
        <f t="shared" si="41"/>
        <v/>
      </c>
      <c r="P612" s="151"/>
      <c r="Q612" s="152"/>
      <c r="R612" s="153" t="str">
        <f t="shared" si="43"/>
        <v/>
      </c>
      <c r="S612" s="148"/>
      <c r="T612" s="148"/>
      <c r="U612" s="154"/>
      <c r="V612" s="155"/>
      <c r="AB612" s="132"/>
    </row>
    <row r="613" spans="1:28" ht="20.100000000000001" customHeight="1">
      <c r="A613" s="219" t="str">
        <f t="shared" si="42"/>
        <v/>
      </c>
      <c r="B613" s="149"/>
      <c r="C613" s="148"/>
      <c r="D613" s="148"/>
      <c r="E613" s="148"/>
      <c r="F613" s="148"/>
      <c r="G613" s="148"/>
      <c r="H613" s="148"/>
      <c r="I613" s="148"/>
      <c r="J613" s="148"/>
      <c r="K613" s="148"/>
      <c r="L613" s="148"/>
      <c r="M613" s="160"/>
      <c r="N613" s="161"/>
      <c r="O613" s="204" t="str">
        <f t="shared" si="41"/>
        <v/>
      </c>
      <c r="P613" s="151"/>
      <c r="Q613" s="152"/>
      <c r="R613" s="153" t="str">
        <f t="shared" si="43"/>
        <v/>
      </c>
      <c r="S613" s="148"/>
      <c r="T613" s="148"/>
      <c r="U613" s="154"/>
      <c r="V613" s="155"/>
      <c r="AB613" s="132"/>
    </row>
    <row r="614" spans="1:28" ht="20.100000000000001" customHeight="1">
      <c r="A614" s="219" t="str">
        <f t="shared" si="42"/>
        <v/>
      </c>
      <c r="B614" s="149"/>
      <c r="C614" s="148"/>
      <c r="D614" s="148"/>
      <c r="E614" s="148"/>
      <c r="F614" s="148"/>
      <c r="G614" s="148"/>
      <c r="H614" s="148"/>
      <c r="I614" s="148"/>
      <c r="J614" s="148"/>
      <c r="K614" s="148"/>
      <c r="L614" s="148"/>
      <c r="M614" s="160"/>
      <c r="N614" s="161"/>
      <c r="O614" s="204" t="str">
        <f t="shared" si="41"/>
        <v/>
      </c>
      <c r="P614" s="151"/>
      <c r="Q614" s="152"/>
      <c r="R614" s="153" t="str">
        <f t="shared" si="43"/>
        <v/>
      </c>
      <c r="S614" s="148"/>
      <c r="T614" s="148"/>
      <c r="U614" s="154"/>
      <c r="V614" s="155"/>
      <c r="AB614" s="132"/>
    </row>
    <row r="615" spans="1:28" ht="20.100000000000001" customHeight="1">
      <c r="A615" s="219" t="str">
        <f t="shared" si="42"/>
        <v/>
      </c>
      <c r="B615" s="149"/>
      <c r="C615" s="148"/>
      <c r="D615" s="148"/>
      <c r="E615" s="148"/>
      <c r="F615" s="148"/>
      <c r="G615" s="148"/>
      <c r="H615" s="148"/>
      <c r="I615" s="148"/>
      <c r="J615" s="148"/>
      <c r="K615" s="148"/>
      <c r="L615" s="148"/>
      <c r="M615" s="160"/>
      <c r="N615" s="161"/>
      <c r="O615" s="204" t="str">
        <f t="shared" si="41"/>
        <v/>
      </c>
      <c r="P615" s="151"/>
      <c r="Q615" s="152"/>
      <c r="R615" s="153" t="str">
        <f t="shared" si="43"/>
        <v/>
      </c>
      <c r="S615" s="148"/>
      <c r="T615" s="148"/>
      <c r="U615" s="154"/>
      <c r="V615" s="155"/>
      <c r="AB615" s="132"/>
    </row>
    <row r="616" spans="1:28" ht="20.100000000000001" customHeight="1">
      <c r="A616" s="219" t="str">
        <f t="shared" si="42"/>
        <v/>
      </c>
      <c r="B616" s="149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60"/>
      <c r="N616" s="161"/>
      <c r="O616" s="204" t="str">
        <f t="shared" si="41"/>
        <v/>
      </c>
      <c r="P616" s="151"/>
      <c r="Q616" s="152"/>
      <c r="R616" s="153" t="str">
        <f t="shared" si="43"/>
        <v/>
      </c>
      <c r="S616" s="148"/>
      <c r="T616" s="148"/>
      <c r="U616" s="154"/>
      <c r="V616" s="155"/>
      <c r="AB616" s="132"/>
    </row>
    <row r="617" spans="1:28" ht="20.100000000000001" customHeight="1">
      <c r="A617" s="219" t="str">
        <f t="shared" si="42"/>
        <v/>
      </c>
      <c r="B617" s="149"/>
      <c r="C617" s="148"/>
      <c r="D617" s="148"/>
      <c r="E617" s="148"/>
      <c r="F617" s="148"/>
      <c r="G617" s="148"/>
      <c r="H617" s="148"/>
      <c r="I617" s="148"/>
      <c r="J617" s="148"/>
      <c r="K617" s="148"/>
      <c r="L617" s="148"/>
      <c r="M617" s="160"/>
      <c r="N617" s="161"/>
      <c r="O617" s="204" t="str">
        <f t="shared" si="41"/>
        <v/>
      </c>
      <c r="P617" s="151"/>
      <c r="Q617" s="152"/>
      <c r="R617" s="153" t="str">
        <f t="shared" si="43"/>
        <v/>
      </c>
      <c r="S617" s="148"/>
      <c r="T617" s="148"/>
      <c r="U617" s="154"/>
      <c r="V617" s="155"/>
      <c r="AB617" s="132"/>
    </row>
    <row r="618" spans="1:28" ht="20.100000000000001" customHeight="1">
      <c r="A618" s="219" t="str">
        <f t="shared" si="42"/>
        <v/>
      </c>
      <c r="B618" s="149"/>
      <c r="C618" s="148"/>
      <c r="D618" s="148"/>
      <c r="E618" s="148"/>
      <c r="F618" s="148"/>
      <c r="G618" s="148"/>
      <c r="H618" s="148"/>
      <c r="I618" s="148"/>
      <c r="J618" s="148"/>
      <c r="K618" s="148"/>
      <c r="L618" s="148"/>
      <c r="M618" s="160"/>
      <c r="N618" s="161"/>
      <c r="O618" s="204" t="str">
        <f t="shared" si="41"/>
        <v/>
      </c>
      <c r="P618" s="151"/>
      <c r="Q618" s="152"/>
      <c r="R618" s="153" t="str">
        <f t="shared" si="43"/>
        <v/>
      </c>
      <c r="S618" s="148"/>
      <c r="T618" s="148"/>
      <c r="U618" s="154"/>
      <c r="V618" s="155"/>
      <c r="AB618" s="132"/>
    </row>
    <row r="619" spans="1:28" ht="20.100000000000001" customHeight="1">
      <c r="A619" s="219" t="str">
        <f t="shared" si="42"/>
        <v/>
      </c>
      <c r="B619" s="149"/>
      <c r="C619" s="148"/>
      <c r="D619" s="148"/>
      <c r="E619" s="148"/>
      <c r="F619" s="148"/>
      <c r="G619" s="148"/>
      <c r="H619" s="148"/>
      <c r="I619" s="148"/>
      <c r="J619" s="148"/>
      <c r="K619" s="148"/>
      <c r="L619" s="148"/>
      <c r="M619" s="160"/>
      <c r="N619" s="161"/>
      <c r="O619" s="204" t="str">
        <f t="shared" si="41"/>
        <v/>
      </c>
      <c r="P619" s="151"/>
      <c r="Q619" s="152"/>
      <c r="R619" s="153" t="str">
        <f t="shared" si="43"/>
        <v/>
      </c>
      <c r="S619" s="148"/>
      <c r="T619" s="148"/>
      <c r="U619" s="154"/>
      <c r="V619" s="155"/>
      <c r="AB619" s="132"/>
    </row>
    <row r="620" spans="1:28" ht="20.100000000000001" customHeight="1">
      <c r="A620" s="219" t="str">
        <f t="shared" si="42"/>
        <v/>
      </c>
      <c r="B620" s="149"/>
      <c r="C620" s="148"/>
      <c r="D620" s="148"/>
      <c r="E620" s="148"/>
      <c r="F620" s="148"/>
      <c r="G620" s="148"/>
      <c r="H620" s="148"/>
      <c r="I620" s="148"/>
      <c r="J620" s="148"/>
      <c r="K620" s="148"/>
      <c r="L620" s="148"/>
      <c r="M620" s="160"/>
      <c r="N620" s="161"/>
      <c r="O620" s="204" t="str">
        <f t="shared" si="41"/>
        <v/>
      </c>
      <c r="P620" s="151"/>
      <c r="Q620" s="152"/>
      <c r="R620" s="153" t="str">
        <f t="shared" si="43"/>
        <v/>
      </c>
      <c r="S620" s="148"/>
      <c r="T620" s="148"/>
      <c r="U620" s="154"/>
      <c r="V620" s="155"/>
      <c r="AB620" s="132"/>
    </row>
    <row r="621" spans="1:28" ht="20.100000000000001" customHeight="1">
      <c r="A621" s="219" t="str">
        <f t="shared" si="42"/>
        <v/>
      </c>
      <c r="B621" s="149"/>
      <c r="C621" s="148"/>
      <c r="D621" s="148"/>
      <c r="E621" s="148"/>
      <c r="F621" s="148"/>
      <c r="G621" s="148"/>
      <c r="H621" s="148"/>
      <c r="I621" s="148"/>
      <c r="J621" s="148"/>
      <c r="K621" s="148"/>
      <c r="L621" s="148"/>
      <c r="M621" s="160"/>
      <c r="N621" s="161"/>
      <c r="O621" s="204" t="str">
        <f t="shared" si="41"/>
        <v/>
      </c>
      <c r="P621" s="151"/>
      <c r="Q621" s="152"/>
      <c r="R621" s="153" t="str">
        <f t="shared" si="43"/>
        <v/>
      </c>
      <c r="S621" s="148"/>
      <c r="T621" s="148"/>
      <c r="U621" s="154"/>
      <c r="V621" s="155"/>
      <c r="AB621" s="132"/>
    </row>
    <row r="622" spans="1:28" ht="20.100000000000001" customHeight="1">
      <c r="A622" s="219" t="str">
        <f t="shared" si="42"/>
        <v/>
      </c>
      <c r="B622" s="149"/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60"/>
      <c r="N622" s="161"/>
      <c r="O622" s="204" t="str">
        <f t="shared" si="41"/>
        <v/>
      </c>
      <c r="P622" s="151"/>
      <c r="Q622" s="152"/>
      <c r="R622" s="153" t="str">
        <f t="shared" si="43"/>
        <v/>
      </c>
      <c r="S622" s="148"/>
      <c r="T622" s="148"/>
      <c r="U622" s="154"/>
      <c r="V622" s="155"/>
      <c r="AB622" s="132"/>
    </row>
    <row r="623" spans="1:28" ht="20.100000000000001" customHeight="1">
      <c r="A623" s="219" t="str">
        <f t="shared" si="42"/>
        <v/>
      </c>
      <c r="B623" s="149"/>
      <c r="C623" s="148"/>
      <c r="D623" s="148"/>
      <c r="E623" s="148"/>
      <c r="F623" s="148"/>
      <c r="G623" s="148"/>
      <c r="H623" s="148"/>
      <c r="I623" s="148"/>
      <c r="J623" s="148"/>
      <c r="K623" s="148"/>
      <c r="L623" s="148"/>
      <c r="M623" s="160"/>
      <c r="N623" s="161"/>
      <c r="O623" s="204" t="str">
        <f t="shared" si="41"/>
        <v/>
      </c>
      <c r="P623" s="151"/>
      <c r="Q623" s="152"/>
      <c r="R623" s="153" t="str">
        <f t="shared" si="43"/>
        <v/>
      </c>
      <c r="S623" s="148"/>
      <c r="T623" s="148"/>
      <c r="U623" s="154"/>
      <c r="V623" s="155"/>
      <c r="AB623" s="132"/>
    </row>
    <row r="624" spans="1:28" ht="20.100000000000001" customHeight="1">
      <c r="A624" s="219" t="str">
        <f t="shared" si="42"/>
        <v/>
      </c>
      <c r="B624" s="149"/>
      <c r="C624" s="148"/>
      <c r="D624" s="148"/>
      <c r="E624" s="148"/>
      <c r="F624" s="148"/>
      <c r="G624" s="148"/>
      <c r="H624" s="148"/>
      <c r="I624" s="148"/>
      <c r="J624" s="148"/>
      <c r="K624" s="148"/>
      <c r="L624" s="148"/>
      <c r="M624" s="160"/>
      <c r="N624" s="161"/>
      <c r="O624" s="204" t="str">
        <f t="shared" si="41"/>
        <v/>
      </c>
      <c r="P624" s="151"/>
      <c r="Q624" s="152"/>
      <c r="R624" s="153" t="str">
        <f t="shared" si="43"/>
        <v/>
      </c>
      <c r="S624" s="148"/>
      <c r="T624" s="148"/>
      <c r="U624" s="154"/>
      <c r="V624" s="155"/>
      <c r="AB624" s="132"/>
    </row>
    <row r="625" spans="1:28" ht="20.100000000000001" customHeight="1">
      <c r="A625" s="219" t="str">
        <f t="shared" si="42"/>
        <v/>
      </c>
      <c r="B625" s="149"/>
      <c r="C625" s="148"/>
      <c r="D625" s="148"/>
      <c r="E625" s="148"/>
      <c r="F625" s="148"/>
      <c r="G625" s="148"/>
      <c r="H625" s="148"/>
      <c r="I625" s="148"/>
      <c r="J625" s="148"/>
      <c r="K625" s="148"/>
      <c r="L625" s="148"/>
      <c r="M625" s="160"/>
      <c r="N625" s="161"/>
      <c r="O625" s="204" t="str">
        <f t="shared" si="41"/>
        <v/>
      </c>
      <c r="P625" s="151"/>
      <c r="Q625" s="152"/>
      <c r="R625" s="153" t="str">
        <f t="shared" si="43"/>
        <v/>
      </c>
      <c r="S625" s="148"/>
      <c r="T625" s="148"/>
      <c r="U625" s="154"/>
      <c r="V625" s="155"/>
      <c r="AB625" s="132"/>
    </row>
    <row r="626" spans="1:28" ht="20.100000000000001" customHeight="1">
      <c r="A626" s="219" t="str">
        <f t="shared" si="42"/>
        <v/>
      </c>
      <c r="B626" s="149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60"/>
      <c r="N626" s="161"/>
      <c r="O626" s="204" t="str">
        <f t="shared" si="41"/>
        <v/>
      </c>
      <c r="P626" s="151"/>
      <c r="Q626" s="152"/>
      <c r="R626" s="153" t="str">
        <f t="shared" si="43"/>
        <v/>
      </c>
      <c r="S626" s="148"/>
      <c r="T626" s="148"/>
      <c r="U626" s="154"/>
      <c r="V626" s="155"/>
      <c r="AB626" s="132"/>
    </row>
    <row r="627" spans="1:28" ht="20.100000000000001" customHeight="1">
      <c r="A627" s="219" t="str">
        <f t="shared" si="42"/>
        <v/>
      </c>
      <c r="B627" s="149"/>
      <c r="C627" s="148"/>
      <c r="D627" s="148"/>
      <c r="E627" s="148"/>
      <c r="F627" s="148"/>
      <c r="G627" s="148"/>
      <c r="H627" s="148"/>
      <c r="I627" s="148"/>
      <c r="J627" s="148"/>
      <c r="K627" s="148"/>
      <c r="L627" s="148"/>
      <c r="M627" s="160"/>
      <c r="N627" s="161"/>
      <c r="O627" s="204" t="str">
        <f t="shared" si="41"/>
        <v/>
      </c>
      <c r="P627" s="151"/>
      <c r="Q627" s="152"/>
      <c r="R627" s="153" t="str">
        <f t="shared" si="43"/>
        <v/>
      </c>
      <c r="S627" s="148"/>
      <c r="T627" s="148"/>
      <c r="U627" s="154"/>
      <c r="V627" s="155"/>
      <c r="AB627" s="132"/>
    </row>
    <row r="628" spans="1:28" ht="20.100000000000001" customHeight="1">
      <c r="A628" s="219" t="str">
        <f t="shared" si="42"/>
        <v/>
      </c>
      <c r="B628" s="149"/>
      <c r="C628" s="148"/>
      <c r="D628" s="148"/>
      <c r="E628" s="148"/>
      <c r="F628" s="148"/>
      <c r="G628" s="148"/>
      <c r="H628" s="148"/>
      <c r="I628" s="148"/>
      <c r="J628" s="148"/>
      <c r="K628" s="148"/>
      <c r="L628" s="148"/>
      <c r="M628" s="160"/>
      <c r="N628" s="161"/>
      <c r="O628" s="204" t="str">
        <f t="shared" si="41"/>
        <v/>
      </c>
      <c r="P628" s="151"/>
      <c r="Q628" s="152"/>
      <c r="R628" s="153" t="str">
        <f t="shared" si="43"/>
        <v/>
      </c>
      <c r="S628" s="148"/>
      <c r="T628" s="148"/>
      <c r="U628" s="154"/>
      <c r="V628" s="155"/>
      <c r="AB628" s="132"/>
    </row>
    <row r="629" spans="1:28" ht="20.100000000000001" customHeight="1">
      <c r="A629" s="219" t="str">
        <f t="shared" si="42"/>
        <v/>
      </c>
      <c r="B629" s="149"/>
      <c r="C629" s="148"/>
      <c r="D629" s="148"/>
      <c r="E629" s="148"/>
      <c r="F629" s="148"/>
      <c r="G629" s="148"/>
      <c r="H629" s="148"/>
      <c r="I629" s="148"/>
      <c r="J629" s="148"/>
      <c r="K629" s="148"/>
      <c r="L629" s="148"/>
      <c r="M629" s="160"/>
      <c r="N629" s="161"/>
      <c r="O629" s="204" t="str">
        <f t="shared" si="41"/>
        <v/>
      </c>
      <c r="P629" s="151"/>
      <c r="Q629" s="152"/>
      <c r="R629" s="153" t="str">
        <f t="shared" si="43"/>
        <v/>
      </c>
      <c r="S629" s="148"/>
      <c r="T629" s="148"/>
      <c r="U629" s="154"/>
      <c r="V629" s="155"/>
      <c r="AB629" s="132"/>
    </row>
    <row r="630" spans="1:28" ht="20.100000000000001" customHeight="1">
      <c r="A630" s="219" t="str">
        <f t="shared" si="42"/>
        <v/>
      </c>
      <c r="B630" s="149"/>
      <c r="C630" s="148"/>
      <c r="D630" s="148"/>
      <c r="E630" s="148"/>
      <c r="F630" s="148"/>
      <c r="G630" s="148"/>
      <c r="H630" s="148"/>
      <c r="I630" s="148"/>
      <c r="J630" s="148"/>
      <c r="K630" s="148"/>
      <c r="L630" s="148"/>
      <c r="M630" s="160"/>
      <c r="N630" s="161"/>
      <c r="O630" s="204" t="str">
        <f t="shared" si="41"/>
        <v/>
      </c>
      <c r="P630" s="151"/>
      <c r="Q630" s="152"/>
      <c r="R630" s="153" t="str">
        <f t="shared" si="43"/>
        <v/>
      </c>
      <c r="S630" s="148"/>
      <c r="T630" s="148"/>
      <c r="U630" s="154"/>
      <c r="V630" s="155"/>
      <c r="AB630" s="132"/>
    </row>
    <row r="631" spans="1:28" ht="20.100000000000001" customHeight="1">
      <c r="A631" s="219" t="str">
        <f t="shared" si="42"/>
        <v/>
      </c>
      <c r="B631" s="149"/>
      <c r="C631" s="148"/>
      <c r="D631" s="148"/>
      <c r="E631" s="148"/>
      <c r="F631" s="148"/>
      <c r="G631" s="148"/>
      <c r="H631" s="148"/>
      <c r="I631" s="148"/>
      <c r="J631" s="148"/>
      <c r="K631" s="148"/>
      <c r="L631" s="148"/>
      <c r="M631" s="160"/>
      <c r="N631" s="161"/>
      <c r="O631" s="204" t="str">
        <f t="shared" si="41"/>
        <v/>
      </c>
      <c r="P631" s="151"/>
      <c r="Q631" s="152"/>
      <c r="R631" s="153" t="str">
        <f t="shared" si="43"/>
        <v/>
      </c>
      <c r="S631" s="148"/>
      <c r="T631" s="148"/>
      <c r="U631" s="154"/>
      <c r="V631" s="155"/>
      <c r="AB631" s="132"/>
    </row>
    <row r="632" spans="1:28" ht="20.100000000000001" customHeight="1">
      <c r="A632" s="219" t="str">
        <f t="shared" si="42"/>
        <v/>
      </c>
      <c r="B632" s="149"/>
      <c r="C632" s="148"/>
      <c r="D632" s="148"/>
      <c r="E632" s="148"/>
      <c r="F632" s="148"/>
      <c r="G632" s="148"/>
      <c r="H632" s="148"/>
      <c r="I632" s="148"/>
      <c r="J632" s="148"/>
      <c r="K632" s="148"/>
      <c r="L632" s="148"/>
      <c r="M632" s="160"/>
      <c r="N632" s="161"/>
      <c r="O632" s="204" t="str">
        <f t="shared" si="41"/>
        <v/>
      </c>
      <c r="P632" s="151"/>
      <c r="Q632" s="152"/>
      <c r="R632" s="153" t="str">
        <f t="shared" si="43"/>
        <v/>
      </c>
      <c r="S632" s="148"/>
      <c r="T632" s="148"/>
      <c r="U632" s="154"/>
      <c r="V632" s="155"/>
      <c r="AB632" s="132"/>
    </row>
    <row r="633" spans="1:28" ht="20.100000000000001" customHeight="1">
      <c r="A633" s="219" t="str">
        <f t="shared" si="42"/>
        <v/>
      </c>
      <c r="B633" s="149"/>
      <c r="C633" s="148"/>
      <c r="D633" s="148"/>
      <c r="E633" s="148"/>
      <c r="F633" s="148"/>
      <c r="G633" s="148"/>
      <c r="H633" s="148"/>
      <c r="I633" s="148"/>
      <c r="J633" s="148"/>
      <c r="K633" s="148"/>
      <c r="L633" s="148"/>
      <c r="M633" s="160"/>
      <c r="N633" s="161"/>
      <c r="O633" s="204" t="str">
        <f t="shared" si="41"/>
        <v/>
      </c>
      <c r="P633" s="151"/>
      <c r="Q633" s="152"/>
      <c r="R633" s="153" t="str">
        <f t="shared" si="43"/>
        <v/>
      </c>
      <c r="S633" s="148"/>
      <c r="T633" s="148"/>
      <c r="U633" s="154"/>
      <c r="V633" s="155"/>
      <c r="AB633" s="132"/>
    </row>
    <row r="634" spans="1:28" ht="20.100000000000001" customHeight="1">
      <c r="A634" s="219" t="str">
        <f t="shared" si="42"/>
        <v/>
      </c>
      <c r="B634" s="149"/>
      <c r="C634" s="148"/>
      <c r="D634" s="148"/>
      <c r="E634" s="148"/>
      <c r="F634" s="148"/>
      <c r="G634" s="148"/>
      <c r="H634" s="148"/>
      <c r="I634" s="148"/>
      <c r="J634" s="148"/>
      <c r="K634" s="148"/>
      <c r="L634" s="148"/>
      <c r="M634" s="160"/>
      <c r="N634" s="161"/>
      <c r="O634" s="204" t="str">
        <f t="shared" si="41"/>
        <v/>
      </c>
      <c r="P634" s="151"/>
      <c r="Q634" s="152"/>
      <c r="R634" s="153" t="str">
        <f t="shared" si="43"/>
        <v/>
      </c>
      <c r="S634" s="148"/>
      <c r="T634" s="148"/>
      <c r="U634" s="154"/>
      <c r="V634" s="155"/>
      <c r="AB634" s="132"/>
    </row>
    <row r="635" spans="1:28" ht="20.100000000000001" customHeight="1">
      <c r="A635" s="219" t="str">
        <f t="shared" si="42"/>
        <v/>
      </c>
      <c r="B635" s="149"/>
      <c r="C635" s="148"/>
      <c r="D635" s="148"/>
      <c r="E635" s="148"/>
      <c r="F635" s="148"/>
      <c r="G635" s="148"/>
      <c r="H635" s="148"/>
      <c r="I635" s="148"/>
      <c r="J635" s="148"/>
      <c r="K635" s="148"/>
      <c r="L635" s="148"/>
      <c r="M635" s="160"/>
      <c r="N635" s="161"/>
      <c r="O635" s="204" t="str">
        <f t="shared" si="41"/>
        <v/>
      </c>
      <c r="P635" s="151"/>
      <c r="Q635" s="152"/>
      <c r="R635" s="153" t="str">
        <f t="shared" si="43"/>
        <v/>
      </c>
      <c r="S635" s="148"/>
      <c r="T635" s="148"/>
      <c r="U635" s="154"/>
      <c r="V635" s="155"/>
      <c r="AB635" s="132"/>
    </row>
    <row r="636" spans="1:28" ht="20.100000000000001" customHeight="1">
      <c r="A636" s="219" t="str">
        <f t="shared" si="42"/>
        <v/>
      </c>
      <c r="B636" s="149"/>
      <c r="C636" s="148"/>
      <c r="D636" s="148"/>
      <c r="E636" s="148"/>
      <c r="F636" s="148"/>
      <c r="G636" s="148"/>
      <c r="H636" s="148"/>
      <c r="I636" s="148"/>
      <c r="J636" s="148"/>
      <c r="K636" s="148"/>
      <c r="L636" s="148"/>
      <c r="M636" s="160"/>
      <c r="N636" s="161"/>
      <c r="O636" s="204" t="str">
        <f t="shared" si="41"/>
        <v/>
      </c>
      <c r="P636" s="151"/>
      <c r="Q636" s="152"/>
      <c r="R636" s="153" t="str">
        <f t="shared" si="43"/>
        <v/>
      </c>
      <c r="S636" s="148"/>
      <c r="T636" s="148"/>
      <c r="U636" s="154"/>
      <c r="V636" s="155"/>
      <c r="AB636" s="132"/>
    </row>
    <row r="637" spans="1:28" ht="20.100000000000001" customHeight="1">
      <c r="A637" s="219" t="str">
        <f t="shared" si="42"/>
        <v/>
      </c>
      <c r="B637" s="149"/>
      <c r="C637" s="148"/>
      <c r="D637" s="148"/>
      <c r="E637" s="148"/>
      <c r="F637" s="148"/>
      <c r="G637" s="148"/>
      <c r="H637" s="148"/>
      <c r="I637" s="148"/>
      <c r="J637" s="148"/>
      <c r="K637" s="148"/>
      <c r="L637" s="148"/>
      <c r="M637" s="160"/>
      <c r="N637" s="161"/>
      <c r="O637" s="204" t="str">
        <f t="shared" si="41"/>
        <v/>
      </c>
      <c r="P637" s="151"/>
      <c r="Q637" s="152"/>
      <c r="R637" s="153" t="str">
        <f t="shared" si="43"/>
        <v/>
      </c>
      <c r="S637" s="148"/>
      <c r="T637" s="148"/>
      <c r="U637" s="154"/>
      <c r="V637" s="155"/>
      <c r="AB637" s="132"/>
    </row>
    <row r="638" spans="1:28" ht="20.100000000000001" customHeight="1">
      <c r="A638" s="219" t="str">
        <f t="shared" si="42"/>
        <v/>
      </c>
      <c r="B638" s="149"/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60"/>
      <c r="N638" s="161"/>
      <c r="O638" s="204" t="str">
        <f t="shared" si="41"/>
        <v/>
      </c>
      <c r="P638" s="151"/>
      <c r="Q638" s="152"/>
      <c r="R638" s="153" t="str">
        <f t="shared" si="43"/>
        <v/>
      </c>
      <c r="S638" s="148"/>
      <c r="T638" s="148"/>
      <c r="U638" s="154"/>
      <c r="V638" s="155"/>
      <c r="AB638" s="132"/>
    </row>
    <row r="639" spans="1:28" ht="20.100000000000001" customHeight="1">
      <c r="A639" s="219" t="str">
        <f t="shared" si="42"/>
        <v/>
      </c>
      <c r="B639" s="149"/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60"/>
      <c r="N639" s="161"/>
      <c r="O639" s="204" t="str">
        <f t="shared" si="41"/>
        <v/>
      </c>
      <c r="P639" s="151"/>
      <c r="Q639" s="152"/>
      <c r="R639" s="153" t="str">
        <f t="shared" si="43"/>
        <v/>
      </c>
      <c r="S639" s="148"/>
      <c r="T639" s="148"/>
      <c r="U639" s="154"/>
      <c r="V639" s="155"/>
      <c r="AB639" s="132"/>
    </row>
    <row r="640" spans="1:28" ht="20.100000000000001" customHeight="1">
      <c r="A640" s="219" t="str">
        <f t="shared" si="42"/>
        <v/>
      </c>
      <c r="B640" s="149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60"/>
      <c r="N640" s="161"/>
      <c r="O640" s="204" t="str">
        <f t="shared" si="41"/>
        <v/>
      </c>
      <c r="P640" s="151"/>
      <c r="Q640" s="152"/>
      <c r="R640" s="153" t="str">
        <f t="shared" si="43"/>
        <v/>
      </c>
      <c r="S640" s="148"/>
      <c r="T640" s="148"/>
      <c r="U640" s="154"/>
      <c r="V640" s="155"/>
      <c r="AB640" s="132"/>
    </row>
    <row r="641" spans="1:28" ht="20.100000000000001" customHeight="1">
      <c r="A641" s="219" t="str">
        <f t="shared" si="42"/>
        <v/>
      </c>
      <c r="B641" s="149"/>
      <c r="C641" s="148"/>
      <c r="D641" s="148"/>
      <c r="E641" s="148"/>
      <c r="F641" s="148"/>
      <c r="G641" s="148"/>
      <c r="H641" s="148"/>
      <c r="I641" s="148"/>
      <c r="J641" s="148"/>
      <c r="K641" s="148"/>
      <c r="L641" s="148"/>
      <c r="M641" s="160"/>
      <c r="N641" s="161"/>
      <c r="O641" s="204" t="str">
        <f t="shared" ref="O641:O704" si="44">IF(H641="","",SUMIF(A641:A10983,A641,M641:N10983)+SUMIF(A641:A10983,A641,N641:N10983))</f>
        <v/>
      </c>
      <c r="P641" s="151"/>
      <c r="Q641" s="152"/>
      <c r="R641" s="153" t="str">
        <f t="shared" si="43"/>
        <v/>
      </c>
      <c r="S641" s="148"/>
      <c r="T641" s="148"/>
      <c r="U641" s="154"/>
      <c r="V641" s="155"/>
      <c r="AB641" s="132"/>
    </row>
    <row r="642" spans="1:28" ht="20.100000000000001" customHeight="1">
      <c r="A642" s="219" t="str">
        <f t="shared" ref="A642:A705" si="45">IF(K642="","",IF(B642="",A641,A641+1))</f>
        <v/>
      </c>
      <c r="B642" s="149"/>
      <c r="C642" s="148"/>
      <c r="D642" s="148"/>
      <c r="E642" s="148"/>
      <c r="F642" s="148"/>
      <c r="G642" s="148"/>
      <c r="H642" s="148"/>
      <c r="I642" s="148"/>
      <c r="J642" s="148"/>
      <c r="K642" s="148"/>
      <c r="L642" s="148"/>
      <c r="M642" s="160"/>
      <c r="N642" s="161"/>
      <c r="O642" s="204" t="str">
        <f t="shared" si="44"/>
        <v/>
      </c>
      <c r="P642" s="151"/>
      <c r="Q642" s="152"/>
      <c r="R642" s="153" t="str">
        <f t="shared" si="43"/>
        <v/>
      </c>
      <c r="S642" s="148"/>
      <c r="T642" s="148"/>
      <c r="U642" s="154"/>
      <c r="V642" s="155"/>
      <c r="AB642" s="132"/>
    </row>
    <row r="643" spans="1:28" ht="20.100000000000001" customHeight="1">
      <c r="A643" s="219" t="str">
        <f t="shared" si="45"/>
        <v/>
      </c>
      <c r="B643" s="149"/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60"/>
      <c r="N643" s="161"/>
      <c r="O643" s="204" t="str">
        <f t="shared" si="44"/>
        <v/>
      </c>
      <c r="P643" s="151"/>
      <c r="Q643" s="152"/>
      <c r="R643" s="153" t="str">
        <f t="shared" si="43"/>
        <v/>
      </c>
      <c r="S643" s="148"/>
      <c r="T643" s="148"/>
      <c r="U643" s="154"/>
      <c r="V643" s="155"/>
      <c r="AB643" s="132"/>
    </row>
    <row r="644" spans="1:28" ht="20.100000000000001" customHeight="1">
      <c r="A644" s="219" t="str">
        <f t="shared" si="45"/>
        <v/>
      </c>
      <c r="B644" s="149"/>
      <c r="C644" s="148"/>
      <c r="D644" s="148"/>
      <c r="E644" s="148"/>
      <c r="F644" s="148"/>
      <c r="G644" s="148"/>
      <c r="H644" s="148"/>
      <c r="I644" s="148"/>
      <c r="J644" s="148"/>
      <c r="K644" s="148"/>
      <c r="L644" s="148"/>
      <c r="M644" s="160"/>
      <c r="N644" s="161"/>
      <c r="O644" s="204" t="str">
        <f t="shared" si="44"/>
        <v/>
      </c>
      <c r="P644" s="151"/>
      <c r="Q644" s="152"/>
      <c r="R644" s="153" t="str">
        <f t="shared" si="43"/>
        <v/>
      </c>
      <c r="S644" s="148"/>
      <c r="T644" s="148"/>
      <c r="U644" s="154"/>
      <c r="V644" s="155"/>
      <c r="AB644" s="132"/>
    </row>
    <row r="645" spans="1:28" ht="20.100000000000001" customHeight="1">
      <c r="A645" s="219" t="str">
        <f t="shared" si="45"/>
        <v/>
      </c>
      <c r="B645" s="149"/>
      <c r="C645" s="148"/>
      <c r="D645" s="148"/>
      <c r="E645" s="148"/>
      <c r="F645" s="148"/>
      <c r="G645" s="148"/>
      <c r="H645" s="148"/>
      <c r="I645" s="148"/>
      <c r="J645" s="148"/>
      <c r="K645" s="148"/>
      <c r="L645" s="148"/>
      <c r="M645" s="160"/>
      <c r="N645" s="161"/>
      <c r="O645" s="204" t="str">
        <f t="shared" si="44"/>
        <v/>
      </c>
      <c r="P645" s="151"/>
      <c r="Q645" s="152"/>
      <c r="R645" s="153" t="str">
        <f t="shared" si="43"/>
        <v/>
      </c>
      <c r="S645" s="148"/>
      <c r="T645" s="148"/>
      <c r="U645" s="154"/>
      <c r="V645" s="155"/>
      <c r="AB645" s="132"/>
    </row>
    <row r="646" spans="1:28" ht="20.100000000000001" customHeight="1">
      <c r="A646" s="219" t="str">
        <f t="shared" si="45"/>
        <v/>
      </c>
      <c r="B646" s="149"/>
      <c r="C646" s="148"/>
      <c r="D646" s="148"/>
      <c r="E646" s="148"/>
      <c r="F646" s="148"/>
      <c r="G646" s="148"/>
      <c r="H646" s="148"/>
      <c r="I646" s="148"/>
      <c r="J646" s="148"/>
      <c r="K646" s="148"/>
      <c r="L646" s="148"/>
      <c r="M646" s="160"/>
      <c r="N646" s="161"/>
      <c r="O646" s="204" t="str">
        <f t="shared" si="44"/>
        <v/>
      </c>
      <c r="P646" s="151"/>
      <c r="Q646" s="152"/>
      <c r="R646" s="153" t="str">
        <f t="shared" si="43"/>
        <v/>
      </c>
      <c r="S646" s="148"/>
      <c r="T646" s="148"/>
      <c r="U646" s="154"/>
      <c r="V646" s="155"/>
      <c r="AB646" s="132"/>
    </row>
    <row r="647" spans="1:28" ht="20.100000000000001" customHeight="1">
      <c r="A647" s="219" t="str">
        <f t="shared" si="45"/>
        <v/>
      </c>
      <c r="B647" s="149"/>
      <c r="C647" s="148"/>
      <c r="D647" s="148"/>
      <c r="E647" s="148"/>
      <c r="F647" s="148"/>
      <c r="G647" s="148"/>
      <c r="H647" s="148"/>
      <c r="I647" s="148"/>
      <c r="J647" s="148"/>
      <c r="K647" s="148"/>
      <c r="L647" s="148"/>
      <c r="M647" s="160"/>
      <c r="N647" s="161"/>
      <c r="O647" s="204" t="str">
        <f t="shared" si="44"/>
        <v/>
      </c>
      <c r="P647" s="151"/>
      <c r="Q647" s="152"/>
      <c r="R647" s="153" t="str">
        <f t="shared" si="43"/>
        <v/>
      </c>
      <c r="S647" s="148"/>
      <c r="T647" s="148"/>
      <c r="U647" s="154"/>
      <c r="V647" s="155"/>
      <c r="AB647" s="132"/>
    </row>
    <row r="648" spans="1:28" ht="20.100000000000001" customHeight="1">
      <c r="A648" s="219" t="str">
        <f t="shared" si="45"/>
        <v/>
      </c>
      <c r="B648" s="149"/>
      <c r="C648" s="148"/>
      <c r="D648" s="148"/>
      <c r="E648" s="148"/>
      <c r="F648" s="148"/>
      <c r="G648" s="148"/>
      <c r="H648" s="148"/>
      <c r="I648" s="148"/>
      <c r="J648" s="148"/>
      <c r="K648" s="148"/>
      <c r="L648" s="148"/>
      <c r="M648" s="160"/>
      <c r="N648" s="161"/>
      <c r="O648" s="204" t="str">
        <f t="shared" si="44"/>
        <v/>
      </c>
      <c r="P648" s="151"/>
      <c r="Q648" s="152"/>
      <c r="R648" s="153" t="str">
        <f t="shared" ref="R648:R711" si="46">IF(Q648="","",O648-Q648)</f>
        <v/>
      </c>
      <c r="S648" s="148"/>
      <c r="T648" s="148"/>
      <c r="U648" s="154"/>
      <c r="V648" s="155"/>
      <c r="AB648" s="132"/>
    </row>
    <row r="649" spans="1:28" ht="20.100000000000001" customHeight="1">
      <c r="A649" s="219" t="str">
        <f t="shared" si="45"/>
        <v/>
      </c>
      <c r="B649" s="149"/>
      <c r="C649" s="148"/>
      <c r="D649" s="148"/>
      <c r="E649" s="148"/>
      <c r="F649" s="148"/>
      <c r="G649" s="148"/>
      <c r="H649" s="148"/>
      <c r="I649" s="148"/>
      <c r="J649" s="148"/>
      <c r="K649" s="148"/>
      <c r="L649" s="148"/>
      <c r="M649" s="160"/>
      <c r="N649" s="161"/>
      <c r="O649" s="204" t="str">
        <f t="shared" si="44"/>
        <v/>
      </c>
      <c r="P649" s="151"/>
      <c r="Q649" s="152"/>
      <c r="R649" s="153" t="str">
        <f t="shared" si="46"/>
        <v/>
      </c>
      <c r="S649" s="148"/>
      <c r="T649" s="148"/>
      <c r="U649" s="154"/>
      <c r="V649" s="155"/>
      <c r="AB649" s="132"/>
    </row>
    <row r="650" spans="1:28" ht="20.100000000000001" customHeight="1">
      <c r="A650" s="219" t="str">
        <f t="shared" si="45"/>
        <v/>
      </c>
      <c r="B650" s="149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60"/>
      <c r="N650" s="161"/>
      <c r="O650" s="204" t="str">
        <f t="shared" si="44"/>
        <v/>
      </c>
      <c r="P650" s="151"/>
      <c r="Q650" s="152"/>
      <c r="R650" s="153" t="str">
        <f t="shared" si="46"/>
        <v/>
      </c>
      <c r="S650" s="148"/>
      <c r="T650" s="148"/>
      <c r="U650" s="154"/>
      <c r="V650" s="155"/>
      <c r="AB650" s="132"/>
    </row>
    <row r="651" spans="1:28" ht="20.100000000000001" customHeight="1">
      <c r="A651" s="219" t="str">
        <f t="shared" si="45"/>
        <v/>
      </c>
      <c r="B651" s="149"/>
      <c r="C651" s="148"/>
      <c r="D651" s="148"/>
      <c r="E651" s="148"/>
      <c r="F651" s="148"/>
      <c r="G651" s="148"/>
      <c r="H651" s="148"/>
      <c r="I651" s="148"/>
      <c r="J651" s="148"/>
      <c r="K651" s="148"/>
      <c r="L651" s="148"/>
      <c r="M651" s="160"/>
      <c r="N651" s="161"/>
      <c r="O651" s="204" t="str">
        <f t="shared" si="44"/>
        <v/>
      </c>
      <c r="P651" s="151"/>
      <c r="Q651" s="152"/>
      <c r="R651" s="153" t="str">
        <f t="shared" si="46"/>
        <v/>
      </c>
      <c r="S651" s="148"/>
      <c r="T651" s="148"/>
      <c r="U651" s="154"/>
      <c r="V651" s="155"/>
      <c r="AB651" s="132"/>
    </row>
    <row r="652" spans="1:28" ht="20.100000000000001" customHeight="1">
      <c r="A652" s="219" t="str">
        <f t="shared" si="45"/>
        <v/>
      </c>
      <c r="B652" s="149"/>
      <c r="C652" s="148"/>
      <c r="D652" s="148"/>
      <c r="E652" s="148"/>
      <c r="F652" s="148"/>
      <c r="G652" s="148"/>
      <c r="H652" s="148"/>
      <c r="I652" s="148"/>
      <c r="J652" s="148"/>
      <c r="K652" s="148"/>
      <c r="L652" s="148"/>
      <c r="M652" s="160"/>
      <c r="N652" s="161"/>
      <c r="O652" s="204" t="str">
        <f t="shared" si="44"/>
        <v/>
      </c>
      <c r="P652" s="151"/>
      <c r="Q652" s="152"/>
      <c r="R652" s="153" t="str">
        <f t="shared" si="46"/>
        <v/>
      </c>
      <c r="S652" s="148"/>
      <c r="T652" s="148"/>
      <c r="U652" s="154"/>
      <c r="V652" s="155"/>
      <c r="AB652" s="132"/>
    </row>
    <row r="653" spans="1:28" ht="20.100000000000001" customHeight="1">
      <c r="A653" s="219" t="str">
        <f t="shared" si="45"/>
        <v/>
      </c>
      <c r="B653" s="149"/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60"/>
      <c r="N653" s="161"/>
      <c r="O653" s="204" t="str">
        <f t="shared" si="44"/>
        <v/>
      </c>
      <c r="P653" s="151"/>
      <c r="Q653" s="152"/>
      <c r="R653" s="153" t="str">
        <f t="shared" si="46"/>
        <v/>
      </c>
      <c r="S653" s="148"/>
      <c r="T653" s="148"/>
      <c r="U653" s="154"/>
      <c r="V653" s="155"/>
      <c r="AB653" s="132"/>
    </row>
    <row r="654" spans="1:28" ht="20.100000000000001" customHeight="1">
      <c r="A654" s="219" t="str">
        <f t="shared" si="45"/>
        <v/>
      </c>
      <c r="B654" s="149"/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60"/>
      <c r="N654" s="161"/>
      <c r="O654" s="204" t="str">
        <f t="shared" si="44"/>
        <v/>
      </c>
      <c r="P654" s="151"/>
      <c r="Q654" s="152"/>
      <c r="R654" s="153" t="str">
        <f t="shared" si="46"/>
        <v/>
      </c>
      <c r="S654" s="148"/>
      <c r="T654" s="148"/>
      <c r="U654" s="154"/>
      <c r="V654" s="155"/>
      <c r="AB654" s="132"/>
    </row>
    <row r="655" spans="1:28" ht="20.100000000000001" customHeight="1">
      <c r="A655" s="219" t="str">
        <f t="shared" si="45"/>
        <v/>
      </c>
      <c r="B655" s="149"/>
      <c r="C655" s="148"/>
      <c r="D655" s="148"/>
      <c r="E655" s="148"/>
      <c r="F655" s="148"/>
      <c r="G655" s="148"/>
      <c r="H655" s="148"/>
      <c r="I655" s="148"/>
      <c r="J655" s="148"/>
      <c r="K655" s="148"/>
      <c r="L655" s="148"/>
      <c r="M655" s="160"/>
      <c r="N655" s="161"/>
      <c r="O655" s="204" t="str">
        <f t="shared" si="44"/>
        <v/>
      </c>
      <c r="P655" s="151"/>
      <c r="Q655" s="152"/>
      <c r="R655" s="153" t="str">
        <f t="shared" si="46"/>
        <v/>
      </c>
      <c r="S655" s="148"/>
      <c r="T655" s="148"/>
      <c r="U655" s="154"/>
      <c r="V655" s="155"/>
      <c r="AB655" s="132"/>
    </row>
    <row r="656" spans="1:28" ht="20.100000000000001" customHeight="1">
      <c r="A656" s="219" t="str">
        <f t="shared" si="45"/>
        <v/>
      </c>
      <c r="B656" s="149"/>
      <c r="C656" s="148"/>
      <c r="D656" s="148"/>
      <c r="E656" s="148"/>
      <c r="F656" s="148"/>
      <c r="G656" s="148"/>
      <c r="H656" s="148"/>
      <c r="I656" s="148"/>
      <c r="J656" s="148"/>
      <c r="K656" s="148"/>
      <c r="L656" s="148"/>
      <c r="M656" s="160"/>
      <c r="N656" s="161"/>
      <c r="O656" s="204" t="str">
        <f t="shared" si="44"/>
        <v/>
      </c>
      <c r="P656" s="151"/>
      <c r="Q656" s="152"/>
      <c r="R656" s="153" t="str">
        <f t="shared" si="46"/>
        <v/>
      </c>
      <c r="S656" s="148"/>
      <c r="T656" s="148"/>
      <c r="U656" s="154"/>
      <c r="V656" s="155"/>
      <c r="AB656" s="132"/>
    </row>
    <row r="657" spans="1:28" ht="20.100000000000001" customHeight="1">
      <c r="A657" s="219" t="str">
        <f t="shared" si="45"/>
        <v/>
      </c>
      <c r="B657" s="149"/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60"/>
      <c r="N657" s="161"/>
      <c r="O657" s="204" t="str">
        <f t="shared" si="44"/>
        <v/>
      </c>
      <c r="P657" s="151"/>
      <c r="Q657" s="152"/>
      <c r="R657" s="153" t="str">
        <f t="shared" si="46"/>
        <v/>
      </c>
      <c r="S657" s="148"/>
      <c r="T657" s="148"/>
      <c r="U657" s="154"/>
      <c r="V657" s="155"/>
      <c r="AB657" s="132"/>
    </row>
    <row r="658" spans="1:28" ht="20.100000000000001" customHeight="1">
      <c r="A658" s="219" t="str">
        <f t="shared" si="45"/>
        <v/>
      </c>
      <c r="B658" s="149"/>
      <c r="C658" s="148"/>
      <c r="D658" s="148"/>
      <c r="E658" s="148"/>
      <c r="F658" s="148"/>
      <c r="G658" s="148"/>
      <c r="H658" s="148"/>
      <c r="I658" s="148"/>
      <c r="J658" s="148"/>
      <c r="K658" s="148"/>
      <c r="L658" s="148"/>
      <c r="M658" s="160"/>
      <c r="N658" s="161"/>
      <c r="O658" s="204" t="str">
        <f t="shared" si="44"/>
        <v/>
      </c>
      <c r="P658" s="151"/>
      <c r="Q658" s="152"/>
      <c r="R658" s="153" t="str">
        <f t="shared" si="46"/>
        <v/>
      </c>
      <c r="S658" s="148"/>
      <c r="T658" s="148"/>
      <c r="U658" s="154"/>
      <c r="V658" s="155"/>
      <c r="AB658" s="132"/>
    </row>
    <row r="659" spans="1:28" ht="20.100000000000001" customHeight="1">
      <c r="A659" s="219" t="str">
        <f t="shared" si="45"/>
        <v/>
      </c>
      <c r="B659" s="149"/>
      <c r="C659" s="148"/>
      <c r="D659" s="148"/>
      <c r="E659" s="148"/>
      <c r="F659" s="148"/>
      <c r="G659" s="148"/>
      <c r="H659" s="148"/>
      <c r="I659" s="148"/>
      <c r="J659" s="148"/>
      <c r="K659" s="148"/>
      <c r="L659" s="148"/>
      <c r="M659" s="160"/>
      <c r="N659" s="161"/>
      <c r="O659" s="204" t="str">
        <f t="shared" si="44"/>
        <v/>
      </c>
      <c r="P659" s="151"/>
      <c r="Q659" s="152"/>
      <c r="R659" s="153" t="str">
        <f t="shared" si="46"/>
        <v/>
      </c>
      <c r="S659" s="148"/>
      <c r="T659" s="148"/>
      <c r="U659" s="154"/>
      <c r="V659" s="155"/>
      <c r="AB659" s="132"/>
    </row>
    <row r="660" spans="1:28" ht="20.100000000000001" customHeight="1">
      <c r="A660" s="219" t="str">
        <f t="shared" si="45"/>
        <v/>
      </c>
      <c r="B660" s="149"/>
      <c r="C660" s="148"/>
      <c r="D660" s="148"/>
      <c r="E660" s="148"/>
      <c r="F660" s="148"/>
      <c r="G660" s="148"/>
      <c r="H660" s="148"/>
      <c r="I660" s="148"/>
      <c r="J660" s="148"/>
      <c r="K660" s="148"/>
      <c r="L660" s="148"/>
      <c r="M660" s="160"/>
      <c r="N660" s="161"/>
      <c r="O660" s="204" t="str">
        <f t="shared" si="44"/>
        <v/>
      </c>
      <c r="P660" s="151"/>
      <c r="Q660" s="152"/>
      <c r="R660" s="153" t="str">
        <f t="shared" si="46"/>
        <v/>
      </c>
      <c r="S660" s="148"/>
      <c r="T660" s="148"/>
      <c r="U660" s="154"/>
      <c r="V660" s="155"/>
      <c r="AB660" s="132"/>
    </row>
    <row r="661" spans="1:28" ht="20.100000000000001" customHeight="1">
      <c r="A661" s="219" t="str">
        <f t="shared" si="45"/>
        <v/>
      </c>
      <c r="B661" s="149"/>
      <c r="C661" s="148"/>
      <c r="D661" s="148"/>
      <c r="E661" s="148"/>
      <c r="F661" s="148"/>
      <c r="G661" s="148"/>
      <c r="H661" s="148"/>
      <c r="I661" s="148"/>
      <c r="J661" s="148"/>
      <c r="K661" s="148"/>
      <c r="L661" s="148"/>
      <c r="M661" s="160"/>
      <c r="N661" s="161"/>
      <c r="O661" s="204" t="str">
        <f t="shared" si="44"/>
        <v/>
      </c>
      <c r="P661" s="151"/>
      <c r="Q661" s="152"/>
      <c r="R661" s="153" t="str">
        <f t="shared" si="46"/>
        <v/>
      </c>
      <c r="S661" s="148"/>
      <c r="T661" s="148"/>
      <c r="U661" s="154"/>
      <c r="V661" s="155"/>
      <c r="AB661" s="132"/>
    </row>
    <row r="662" spans="1:28" ht="20.100000000000001" customHeight="1">
      <c r="A662" s="219" t="str">
        <f t="shared" si="45"/>
        <v/>
      </c>
      <c r="B662" s="149"/>
      <c r="C662" s="148"/>
      <c r="D662" s="148"/>
      <c r="E662" s="148"/>
      <c r="F662" s="148"/>
      <c r="G662" s="148"/>
      <c r="H662" s="148"/>
      <c r="I662" s="148"/>
      <c r="J662" s="148"/>
      <c r="K662" s="148"/>
      <c r="L662" s="148"/>
      <c r="M662" s="160"/>
      <c r="N662" s="161"/>
      <c r="O662" s="204" t="str">
        <f t="shared" si="44"/>
        <v/>
      </c>
      <c r="P662" s="151"/>
      <c r="Q662" s="152"/>
      <c r="R662" s="153" t="str">
        <f t="shared" si="46"/>
        <v/>
      </c>
      <c r="S662" s="148"/>
      <c r="T662" s="148"/>
      <c r="U662" s="154"/>
      <c r="V662" s="155"/>
      <c r="AB662" s="132"/>
    </row>
    <row r="663" spans="1:28" ht="20.100000000000001" customHeight="1">
      <c r="A663" s="219" t="str">
        <f t="shared" si="45"/>
        <v/>
      </c>
      <c r="B663" s="149"/>
      <c r="C663" s="148"/>
      <c r="D663" s="148"/>
      <c r="E663" s="148"/>
      <c r="F663" s="148"/>
      <c r="G663" s="148"/>
      <c r="H663" s="148"/>
      <c r="I663" s="148"/>
      <c r="J663" s="148"/>
      <c r="K663" s="148"/>
      <c r="L663" s="148"/>
      <c r="M663" s="160"/>
      <c r="N663" s="161"/>
      <c r="O663" s="204" t="str">
        <f t="shared" si="44"/>
        <v/>
      </c>
      <c r="P663" s="151"/>
      <c r="Q663" s="152"/>
      <c r="R663" s="153" t="str">
        <f t="shared" si="46"/>
        <v/>
      </c>
      <c r="S663" s="148"/>
      <c r="T663" s="148"/>
      <c r="U663" s="154"/>
      <c r="V663" s="155"/>
      <c r="AB663" s="132"/>
    </row>
    <row r="664" spans="1:28" ht="20.100000000000001" customHeight="1">
      <c r="A664" s="219" t="str">
        <f t="shared" si="45"/>
        <v/>
      </c>
      <c r="B664" s="149"/>
      <c r="C664" s="148"/>
      <c r="D664" s="148"/>
      <c r="E664" s="148"/>
      <c r="F664" s="148"/>
      <c r="G664" s="148"/>
      <c r="H664" s="148"/>
      <c r="I664" s="148"/>
      <c r="J664" s="148"/>
      <c r="K664" s="148"/>
      <c r="L664" s="148"/>
      <c r="M664" s="160"/>
      <c r="N664" s="161"/>
      <c r="O664" s="204" t="str">
        <f t="shared" si="44"/>
        <v/>
      </c>
      <c r="P664" s="151"/>
      <c r="Q664" s="152"/>
      <c r="R664" s="153" t="str">
        <f t="shared" si="46"/>
        <v/>
      </c>
      <c r="S664" s="148"/>
      <c r="T664" s="148"/>
      <c r="U664" s="154"/>
      <c r="V664" s="155"/>
      <c r="AB664" s="132"/>
    </row>
    <row r="665" spans="1:28" ht="20.100000000000001" customHeight="1">
      <c r="A665" s="219" t="str">
        <f t="shared" si="45"/>
        <v/>
      </c>
      <c r="B665" s="149"/>
      <c r="C665" s="148"/>
      <c r="D665" s="148"/>
      <c r="E665" s="148"/>
      <c r="F665" s="148"/>
      <c r="G665" s="148"/>
      <c r="H665" s="148"/>
      <c r="I665" s="148"/>
      <c r="J665" s="148"/>
      <c r="K665" s="148"/>
      <c r="L665" s="148"/>
      <c r="M665" s="160"/>
      <c r="N665" s="161"/>
      <c r="O665" s="204" t="str">
        <f t="shared" si="44"/>
        <v/>
      </c>
      <c r="P665" s="151"/>
      <c r="Q665" s="152"/>
      <c r="R665" s="153" t="str">
        <f t="shared" si="46"/>
        <v/>
      </c>
      <c r="S665" s="148"/>
      <c r="T665" s="148"/>
      <c r="U665" s="154"/>
      <c r="V665" s="155"/>
      <c r="AB665" s="132"/>
    </row>
    <row r="666" spans="1:28" ht="20.100000000000001" customHeight="1">
      <c r="A666" s="219" t="str">
        <f t="shared" si="45"/>
        <v/>
      </c>
      <c r="B666" s="149"/>
      <c r="C666" s="148"/>
      <c r="D666" s="148"/>
      <c r="E666" s="148"/>
      <c r="F666" s="148"/>
      <c r="G666" s="148"/>
      <c r="H666" s="148"/>
      <c r="I666" s="148"/>
      <c r="J666" s="148"/>
      <c r="K666" s="148"/>
      <c r="L666" s="148"/>
      <c r="M666" s="160"/>
      <c r="N666" s="161"/>
      <c r="O666" s="204" t="str">
        <f t="shared" si="44"/>
        <v/>
      </c>
      <c r="P666" s="151"/>
      <c r="Q666" s="152"/>
      <c r="R666" s="153" t="str">
        <f t="shared" si="46"/>
        <v/>
      </c>
      <c r="S666" s="148"/>
      <c r="T666" s="148"/>
      <c r="U666" s="154"/>
      <c r="V666" s="155"/>
      <c r="AB666" s="132"/>
    </row>
    <row r="667" spans="1:28" ht="20.100000000000001" customHeight="1">
      <c r="A667" s="219" t="str">
        <f t="shared" si="45"/>
        <v/>
      </c>
      <c r="B667" s="149"/>
      <c r="C667" s="148"/>
      <c r="D667" s="148"/>
      <c r="E667" s="148"/>
      <c r="F667" s="148"/>
      <c r="G667" s="148"/>
      <c r="H667" s="148"/>
      <c r="I667" s="148"/>
      <c r="J667" s="148"/>
      <c r="K667" s="148"/>
      <c r="L667" s="148"/>
      <c r="M667" s="160"/>
      <c r="N667" s="161"/>
      <c r="O667" s="204" t="str">
        <f t="shared" si="44"/>
        <v/>
      </c>
      <c r="P667" s="151"/>
      <c r="Q667" s="152"/>
      <c r="R667" s="153" t="str">
        <f t="shared" si="46"/>
        <v/>
      </c>
      <c r="S667" s="148"/>
      <c r="T667" s="148"/>
      <c r="U667" s="154"/>
      <c r="V667" s="155"/>
      <c r="AB667" s="132"/>
    </row>
    <row r="668" spans="1:28" ht="20.100000000000001" customHeight="1">
      <c r="A668" s="219" t="str">
        <f t="shared" si="45"/>
        <v/>
      </c>
      <c r="B668" s="149"/>
      <c r="C668" s="148"/>
      <c r="D668" s="148"/>
      <c r="E668" s="148"/>
      <c r="F668" s="148"/>
      <c r="G668" s="148"/>
      <c r="H668" s="148"/>
      <c r="I668" s="148"/>
      <c r="J668" s="148"/>
      <c r="K668" s="148"/>
      <c r="L668" s="148"/>
      <c r="M668" s="160"/>
      <c r="N668" s="161"/>
      <c r="O668" s="204" t="str">
        <f t="shared" si="44"/>
        <v/>
      </c>
      <c r="P668" s="151"/>
      <c r="Q668" s="152"/>
      <c r="R668" s="153" t="str">
        <f t="shared" si="46"/>
        <v/>
      </c>
      <c r="S668" s="148"/>
      <c r="T668" s="148"/>
      <c r="U668" s="154"/>
      <c r="V668" s="155"/>
      <c r="AB668" s="132"/>
    </row>
    <row r="669" spans="1:28" ht="20.100000000000001" customHeight="1">
      <c r="A669" s="219" t="str">
        <f t="shared" si="45"/>
        <v/>
      </c>
      <c r="B669" s="149"/>
      <c r="C669" s="148"/>
      <c r="D669" s="148"/>
      <c r="E669" s="148"/>
      <c r="F669" s="148"/>
      <c r="G669" s="148"/>
      <c r="H669" s="148"/>
      <c r="I669" s="148"/>
      <c r="J669" s="148"/>
      <c r="K669" s="148"/>
      <c r="L669" s="148"/>
      <c r="M669" s="160"/>
      <c r="N669" s="161"/>
      <c r="O669" s="204" t="str">
        <f t="shared" si="44"/>
        <v/>
      </c>
      <c r="P669" s="151"/>
      <c r="Q669" s="152"/>
      <c r="R669" s="153" t="str">
        <f t="shared" si="46"/>
        <v/>
      </c>
      <c r="S669" s="148"/>
      <c r="T669" s="148"/>
      <c r="U669" s="154"/>
      <c r="V669" s="155"/>
      <c r="AB669" s="132"/>
    </row>
    <row r="670" spans="1:28" ht="20.100000000000001" customHeight="1">
      <c r="A670" s="219" t="str">
        <f t="shared" si="45"/>
        <v/>
      </c>
      <c r="B670" s="149"/>
      <c r="C670" s="148"/>
      <c r="D670" s="148"/>
      <c r="E670" s="148"/>
      <c r="F670" s="148"/>
      <c r="G670" s="148"/>
      <c r="H670" s="148"/>
      <c r="I670" s="148"/>
      <c r="J670" s="148"/>
      <c r="K670" s="148"/>
      <c r="L670" s="148"/>
      <c r="M670" s="160"/>
      <c r="N670" s="161"/>
      <c r="O670" s="204" t="str">
        <f t="shared" si="44"/>
        <v/>
      </c>
      <c r="P670" s="151"/>
      <c r="Q670" s="152"/>
      <c r="R670" s="153" t="str">
        <f t="shared" si="46"/>
        <v/>
      </c>
      <c r="S670" s="148"/>
      <c r="T670" s="148"/>
      <c r="U670" s="154"/>
      <c r="V670" s="155"/>
      <c r="AB670" s="132"/>
    </row>
    <row r="671" spans="1:28" ht="20.100000000000001" customHeight="1">
      <c r="A671" s="219" t="str">
        <f t="shared" si="45"/>
        <v/>
      </c>
      <c r="B671" s="149"/>
      <c r="C671" s="148"/>
      <c r="D671" s="148"/>
      <c r="E671" s="148"/>
      <c r="F671" s="148"/>
      <c r="G671" s="148"/>
      <c r="H671" s="148"/>
      <c r="I671" s="148"/>
      <c r="J671" s="148"/>
      <c r="K671" s="148"/>
      <c r="L671" s="148"/>
      <c r="M671" s="160"/>
      <c r="N671" s="161"/>
      <c r="O671" s="204" t="str">
        <f t="shared" si="44"/>
        <v/>
      </c>
      <c r="P671" s="151"/>
      <c r="Q671" s="152"/>
      <c r="R671" s="153" t="str">
        <f t="shared" si="46"/>
        <v/>
      </c>
      <c r="S671" s="148"/>
      <c r="T671" s="148"/>
      <c r="U671" s="154"/>
      <c r="V671" s="155"/>
      <c r="AB671" s="132"/>
    </row>
    <row r="672" spans="1:28" ht="20.100000000000001" customHeight="1">
      <c r="A672" s="219" t="str">
        <f t="shared" si="45"/>
        <v/>
      </c>
      <c r="B672" s="149"/>
      <c r="C672" s="148"/>
      <c r="D672" s="148"/>
      <c r="E672" s="148"/>
      <c r="F672" s="148"/>
      <c r="G672" s="148"/>
      <c r="H672" s="148"/>
      <c r="I672" s="148"/>
      <c r="J672" s="148"/>
      <c r="K672" s="148"/>
      <c r="L672" s="148"/>
      <c r="M672" s="160"/>
      <c r="N672" s="161"/>
      <c r="O672" s="204" t="str">
        <f t="shared" si="44"/>
        <v/>
      </c>
      <c r="P672" s="151"/>
      <c r="Q672" s="152"/>
      <c r="R672" s="153" t="str">
        <f t="shared" si="46"/>
        <v/>
      </c>
      <c r="S672" s="148"/>
      <c r="T672" s="148"/>
      <c r="U672" s="154"/>
      <c r="V672" s="155"/>
      <c r="AB672" s="132"/>
    </row>
    <row r="673" spans="1:28" ht="20.100000000000001" customHeight="1">
      <c r="A673" s="219" t="str">
        <f t="shared" si="45"/>
        <v/>
      </c>
      <c r="B673" s="149"/>
      <c r="C673" s="148"/>
      <c r="D673" s="148"/>
      <c r="E673" s="148"/>
      <c r="F673" s="148"/>
      <c r="G673" s="148"/>
      <c r="H673" s="148"/>
      <c r="I673" s="148"/>
      <c r="J673" s="148"/>
      <c r="K673" s="148"/>
      <c r="L673" s="148"/>
      <c r="M673" s="160"/>
      <c r="N673" s="161"/>
      <c r="O673" s="204" t="str">
        <f t="shared" si="44"/>
        <v/>
      </c>
      <c r="P673" s="151"/>
      <c r="Q673" s="152"/>
      <c r="R673" s="153" t="str">
        <f t="shared" si="46"/>
        <v/>
      </c>
      <c r="S673" s="148"/>
      <c r="T673" s="148"/>
      <c r="U673" s="154"/>
      <c r="V673" s="155"/>
      <c r="AB673" s="132"/>
    </row>
    <row r="674" spans="1:28" ht="20.100000000000001" customHeight="1">
      <c r="A674" s="219" t="str">
        <f t="shared" si="45"/>
        <v/>
      </c>
      <c r="B674" s="149"/>
      <c r="C674" s="148"/>
      <c r="D674" s="148"/>
      <c r="E674" s="148"/>
      <c r="F674" s="148"/>
      <c r="G674" s="148"/>
      <c r="H674" s="148"/>
      <c r="I674" s="148"/>
      <c r="J674" s="148"/>
      <c r="K674" s="148"/>
      <c r="L674" s="148"/>
      <c r="M674" s="160"/>
      <c r="N674" s="161"/>
      <c r="O674" s="204" t="str">
        <f t="shared" si="44"/>
        <v/>
      </c>
      <c r="P674" s="151"/>
      <c r="Q674" s="152"/>
      <c r="R674" s="153" t="str">
        <f t="shared" si="46"/>
        <v/>
      </c>
      <c r="S674" s="148"/>
      <c r="T674" s="148"/>
      <c r="U674" s="154"/>
      <c r="V674" s="155"/>
      <c r="AB674" s="132"/>
    </row>
    <row r="675" spans="1:28" ht="20.100000000000001" customHeight="1">
      <c r="A675" s="219" t="str">
        <f t="shared" si="45"/>
        <v/>
      </c>
      <c r="B675" s="149"/>
      <c r="C675" s="148"/>
      <c r="D675" s="148"/>
      <c r="E675" s="148"/>
      <c r="F675" s="148"/>
      <c r="G675" s="148"/>
      <c r="H675" s="148"/>
      <c r="I675" s="148"/>
      <c r="J675" s="148"/>
      <c r="K675" s="148"/>
      <c r="L675" s="148"/>
      <c r="M675" s="160"/>
      <c r="N675" s="161"/>
      <c r="O675" s="204" t="str">
        <f t="shared" si="44"/>
        <v/>
      </c>
      <c r="P675" s="151"/>
      <c r="Q675" s="152"/>
      <c r="R675" s="153" t="str">
        <f t="shared" si="46"/>
        <v/>
      </c>
      <c r="S675" s="148"/>
      <c r="T675" s="148"/>
      <c r="U675" s="154"/>
      <c r="V675" s="155"/>
      <c r="AB675" s="132"/>
    </row>
    <row r="676" spans="1:28" ht="20.100000000000001" customHeight="1">
      <c r="A676" s="219" t="str">
        <f t="shared" si="45"/>
        <v/>
      </c>
      <c r="B676" s="149"/>
      <c r="C676" s="148"/>
      <c r="D676" s="148"/>
      <c r="E676" s="148"/>
      <c r="F676" s="148"/>
      <c r="G676" s="148"/>
      <c r="H676" s="148"/>
      <c r="I676" s="148"/>
      <c r="J676" s="148"/>
      <c r="K676" s="148"/>
      <c r="L676" s="148"/>
      <c r="M676" s="160"/>
      <c r="N676" s="161"/>
      <c r="O676" s="204" t="str">
        <f t="shared" si="44"/>
        <v/>
      </c>
      <c r="P676" s="151"/>
      <c r="Q676" s="152"/>
      <c r="R676" s="153" t="str">
        <f t="shared" si="46"/>
        <v/>
      </c>
      <c r="S676" s="148"/>
      <c r="T676" s="148"/>
      <c r="U676" s="154"/>
      <c r="V676" s="155"/>
      <c r="AB676" s="132"/>
    </row>
    <row r="677" spans="1:28" ht="20.100000000000001" customHeight="1">
      <c r="A677" s="219" t="str">
        <f t="shared" si="45"/>
        <v/>
      </c>
      <c r="B677" s="149"/>
      <c r="C677" s="148"/>
      <c r="D677" s="148"/>
      <c r="E677" s="148"/>
      <c r="F677" s="148"/>
      <c r="G677" s="148"/>
      <c r="H677" s="148"/>
      <c r="I677" s="148"/>
      <c r="J677" s="148"/>
      <c r="K677" s="148"/>
      <c r="L677" s="148"/>
      <c r="M677" s="160"/>
      <c r="N677" s="161"/>
      <c r="O677" s="204" t="str">
        <f t="shared" si="44"/>
        <v/>
      </c>
      <c r="P677" s="151"/>
      <c r="Q677" s="152"/>
      <c r="R677" s="153" t="str">
        <f t="shared" si="46"/>
        <v/>
      </c>
      <c r="S677" s="148"/>
      <c r="T677" s="148"/>
      <c r="U677" s="154"/>
      <c r="V677" s="155"/>
      <c r="AB677" s="132"/>
    </row>
    <row r="678" spans="1:28" ht="20.100000000000001" customHeight="1">
      <c r="A678" s="219" t="str">
        <f t="shared" si="45"/>
        <v/>
      </c>
      <c r="B678" s="149"/>
      <c r="C678" s="148"/>
      <c r="D678" s="148"/>
      <c r="E678" s="148"/>
      <c r="F678" s="148"/>
      <c r="G678" s="148"/>
      <c r="H678" s="148"/>
      <c r="I678" s="148"/>
      <c r="J678" s="148"/>
      <c r="K678" s="148"/>
      <c r="L678" s="148"/>
      <c r="M678" s="160"/>
      <c r="N678" s="161"/>
      <c r="O678" s="204" t="str">
        <f t="shared" si="44"/>
        <v/>
      </c>
      <c r="P678" s="151"/>
      <c r="Q678" s="152"/>
      <c r="R678" s="153" t="str">
        <f t="shared" si="46"/>
        <v/>
      </c>
      <c r="S678" s="148"/>
      <c r="T678" s="148"/>
      <c r="U678" s="154"/>
      <c r="V678" s="155"/>
      <c r="AB678" s="132"/>
    </row>
    <row r="679" spans="1:28" ht="20.100000000000001" customHeight="1">
      <c r="A679" s="219" t="str">
        <f t="shared" si="45"/>
        <v/>
      </c>
      <c r="B679" s="149"/>
      <c r="C679" s="148"/>
      <c r="D679" s="148"/>
      <c r="E679" s="148"/>
      <c r="F679" s="148"/>
      <c r="G679" s="148"/>
      <c r="H679" s="148"/>
      <c r="I679" s="148"/>
      <c r="J679" s="148"/>
      <c r="K679" s="148"/>
      <c r="L679" s="148"/>
      <c r="M679" s="160"/>
      <c r="N679" s="161"/>
      <c r="O679" s="204" t="str">
        <f t="shared" si="44"/>
        <v/>
      </c>
      <c r="P679" s="151"/>
      <c r="Q679" s="152"/>
      <c r="R679" s="153" t="str">
        <f t="shared" si="46"/>
        <v/>
      </c>
      <c r="S679" s="148"/>
      <c r="T679" s="148"/>
      <c r="U679" s="154"/>
      <c r="V679" s="155"/>
      <c r="AB679" s="132"/>
    </row>
    <row r="680" spans="1:28" ht="20.100000000000001" customHeight="1">
      <c r="A680" s="219" t="str">
        <f t="shared" si="45"/>
        <v/>
      </c>
      <c r="B680" s="149"/>
      <c r="C680" s="148"/>
      <c r="D680" s="148"/>
      <c r="E680" s="148"/>
      <c r="F680" s="148"/>
      <c r="G680" s="148"/>
      <c r="H680" s="148"/>
      <c r="I680" s="148"/>
      <c r="J680" s="148"/>
      <c r="K680" s="148"/>
      <c r="L680" s="148"/>
      <c r="M680" s="160"/>
      <c r="N680" s="161"/>
      <c r="O680" s="204" t="str">
        <f t="shared" si="44"/>
        <v/>
      </c>
      <c r="P680" s="151"/>
      <c r="Q680" s="152"/>
      <c r="R680" s="153" t="str">
        <f t="shared" si="46"/>
        <v/>
      </c>
      <c r="S680" s="148"/>
      <c r="T680" s="148"/>
      <c r="U680" s="154"/>
      <c r="V680" s="155"/>
      <c r="AB680" s="132"/>
    </row>
    <row r="681" spans="1:28" ht="20.100000000000001" customHeight="1">
      <c r="A681" s="219" t="str">
        <f t="shared" si="45"/>
        <v/>
      </c>
      <c r="B681" s="149"/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60"/>
      <c r="N681" s="161"/>
      <c r="O681" s="204" t="str">
        <f t="shared" si="44"/>
        <v/>
      </c>
      <c r="P681" s="151"/>
      <c r="Q681" s="152"/>
      <c r="R681" s="153" t="str">
        <f t="shared" si="46"/>
        <v/>
      </c>
      <c r="S681" s="148"/>
      <c r="T681" s="148"/>
      <c r="U681" s="154"/>
      <c r="V681" s="155"/>
      <c r="AB681" s="132"/>
    </row>
    <row r="682" spans="1:28" ht="20.100000000000001" customHeight="1">
      <c r="A682" s="219" t="str">
        <f t="shared" si="45"/>
        <v/>
      </c>
      <c r="B682" s="149"/>
      <c r="C682" s="148"/>
      <c r="D682" s="148"/>
      <c r="E682" s="148"/>
      <c r="F682" s="148"/>
      <c r="G682" s="148"/>
      <c r="H682" s="148"/>
      <c r="I682" s="148"/>
      <c r="J682" s="148"/>
      <c r="K682" s="148"/>
      <c r="L682" s="148"/>
      <c r="M682" s="160"/>
      <c r="N682" s="161"/>
      <c r="O682" s="204" t="str">
        <f t="shared" si="44"/>
        <v/>
      </c>
      <c r="P682" s="151"/>
      <c r="Q682" s="152"/>
      <c r="R682" s="153" t="str">
        <f t="shared" si="46"/>
        <v/>
      </c>
      <c r="S682" s="148"/>
      <c r="T682" s="148"/>
      <c r="U682" s="154"/>
      <c r="V682" s="155"/>
      <c r="AB682" s="132"/>
    </row>
    <row r="683" spans="1:28" ht="20.100000000000001" customHeight="1">
      <c r="A683" s="219" t="str">
        <f t="shared" si="45"/>
        <v/>
      </c>
      <c r="B683" s="149"/>
      <c r="C683" s="148"/>
      <c r="D683" s="148"/>
      <c r="E683" s="148"/>
      <c r="F683" s="148"/>
      <c r="G683" s="148"/>
      <c r="H683" s="148"/>
      <c r="I683" s="148"/>
      <c r="J683" s="148"/>
      <c r="K683" s="148"/>
      <c r="L683" s="148"/>
      <c r="M683" s="160"/>
      <c r="N683" s="161"/>
      <c r="O683" s="204" t="str">
        <f t="shared" si="44"/>
        <v/>
      </c>
      <c r="P683" s="151"/>
      <c r="Q683" s="152"/>
      <c r="R683" s="153" t="str">
        <f t="shared" si="46"/>
        <v/>
      </c>
      <c r="S683" s="148"/>
      <c r="T683" s="148"/>
      <c r="U683" s="154"/>
      <c r="V683" s="155"/>
      <c r="AB683" s="132"/>
    </row>
    <row r="684" spans="1:28" ht="20.100000000000001" customHeight="1">
      <c r="A684" s="219" t="str">
        <f t="shared" si="45"/>
        <v/>
      </c>
      <c r="B684" s="149"/>
      <c r="C684" s="148"/>
      <c r="D684" s="148"/>
      <c r="E684" s="148"/>
      <c r="F684" s="148"/>
      <c r="G684" s="148"/>
      <c r="H684" s="148"/>
      <c r="I684" s="148"/>
      <c r="J684" s="148"/>
      <c r="K684" s="148"/>
      <c r="L684" s="148"/>
      <c r="M684" s="160"/>
      <c r="N684" s="161"/>
      <c r="O684" s="204" t="str">
        <f t="shared" si="44"/>
        <v/>
      </c>
      <c r="P684" s="151"/>
      <c r="Q684" s="152"/>
      <c r="R684" s="153" t="str">
        <f t="shared" si="46"/>
        <v/>
      </c>
      <c r="S684" s="148"/>
      <c r="T684" s="148"/>
      <c r="U684" s="154"/>
      <c r="V684" s="155"/>
      <c r="AB684" s="132"/>
    </row>
    <row r="685" spans="1:28" ht="20.100000000000001" customHeight="1">
      <c r="A685" s="219" t="str">
        <f t="shared" si="45"/>
        <v/>
      </c>
      <c r="B685" s="149"/>
      <c r="C685" s="148"/>
      <c r="D685" s="148"/>
      <c r="E685" s="148"/>
      <c r="F685" s="148"/>
      <c r="G685" s="148"/>
      <c r="H685" s="148"/>
      <c r="I685" s="148"/>
      <c r="J685" s="148"/>
      <c r="K685" s="148"/>
      <c r="L685" s="148"/>
      <c r="M685" s="160"/>
      <c r="N685" s="161"/>
      <c r="O685" s="204" t="str">
        <f t="shared" si="44"/>
        <v/>
      </c>
      <c r="P685" s="151"/>
      <c r="Q685" s="152"/>
      <c r="R685" s="153" t="str">
        <f t="shared" si="46"/>
        <v/>
      </c>
      <c r="S685" s="148"/>
      <c r="T685" s="148"/>
      <c r="U685" s="154"/>
      <c r="V685" s="155"/>
      <c r="AB685" s="132"/>
    </row>
    <row r="686" spans="1:28" ht="20.100000000000001" customHeight="1">
      <c r="A686" s="219" t="str">
        <f t="shared" si="45"/>
        <v/>
      </c>
      <c r="B686" s="149"/>
      <c r="C686" s="148"/>
      <c r="D686" s="148"/>
      <c r="E686" s="148"/>
      <c r="F686" s="148"/>
      <c r="G686" s="148"/>
      <c r="H686" s="148"/>
      <c r="I686" s="148"/>
      <c r="J686" s="148"/>
      <c r="K686" s="148"/>
      <c r="L686" s="148"/>
      <c r="M686" s="160"/>
      <c r="N686" s="161"/>
      <c r="O686" s="204" t="str">
        <f t="shared" si="44"/>
        <v/>
      </c>
      <c r="P686" s="151"/>
      <c r="Q686" s="152"/>
      <c r="R686" s="153" t="str">
        <f t="shared" si="46"/>
        <v/>
      </c>
      <c r="S686" s="148"/>
      <c r="T686" s="148"/>
      <c r="U686" s="154"/>
      <c r="V686" s="155"/>
      <c r="AB686" s="132"/>
    </row>
    <row r="687" spans="1:28" ht="20.100000000000001" customHeight="1">
      <c r="A687" s="219" t="str">
        <f t="shared" si="45"/>
        <v/>
      </c>
      <c r="B687" s="149"/>
      <c r="C687" s="148"/>
      <c r="D687" s="148"/>
      <c r="E687" s="148"/>
      <c r="F687" s="148"/>
      <c r="G687" s="148"/>
      <c r="H687" s="148"/>
      <c r="I687" s="148"/>
      <c r="J687" s="148"/>
      <c r="K687" s="148"/>
      <c r="L687" s="148"/>
      <c r="M687" s="160"/>
      <c r="N687" s="161"/>
      <c r="O687" s="204" t="str">
        <f t="shared" si="44"/>
        <v/>
      </c>
      <c r="P687" s="151"/>
      <c r="Q687" s="152"/>
      <c r="R687" s="153" t="str">
        <f t="shared" si="46"/>
        <v/>
      </c>
      <c r="S687" s="148"/>
      <c r="T687" s="148"/>
      <c r="U687" s="154"/>
      <c r="V687" s="155"/>
      <c r="AB687" s="132"/>
    </row>
    <row r="688" spans="1:28" ht="20.100000000000001" customHeight="1">
      <c r="A688" s="219" t="str">
        <f t="shared" si="45"/>
        <v/>
      </c>
      <c r="B688" s="149"/>
      <c r="C688" s="148"/>
      <c r="D688" s="148"/>
      <c r="E688" s="148"/>
      <c r="F688" s="148"/>
      <c r="G688" s="148"/>
      <c r="H688" s="148"/>
      <c r="I688" s="148"/>
      <c r="J688" s="148"/>
      <c r="K688" s="148"/>
      <c r="L688" s="148"/>
      <c r="M688" s="160"/>
      <c r="N688" s="161"/>
      <c r="O688" s="204" t="str">
        <f t="shared" si="44"/>
        <v/>
      </c>
      <c r="P688" s="151"/>
      <c r="Q688" s="152"/>
      <c r="R688" s="153" t="str">
        <f t="shared" si="46"/>
        <v/>
      </c>
      <c r="S688" s="148"/>
      <c r="T688" s="148"/>
      <c r="U688" s="154"/>
      <c r="V688" s="155"/>
      <c r="AB688" s="132"/>
    </row>
    <row r="689" spans="1:28" ht="20.100000000000001" customHeight="1">
      <c r="A689" s="219" t="str">
        <f t="shared" si="45"/>
        <v/>
      </c>
      <c r="B689" s="149"/>
      <c r="C689" s="148"/>
      <c r="D689" s="148"/>
      <c r="E689" s="148"/>
      <c r="F689" s="148"/>
      <c r="G689" s="148"/>
      <c r="H689" s="148"/>
      <c r="I689" s="148"/>
      <c r="J689" s="148"/>
      <c r="K689" s="148"/>
      <c r="L689" s="148"/>
      <c r="M689" s="160"/>
      <c r="N689" s="161"/>
      <c r="O689" s="204" t="str">
        <f t="shared" si="44"/>
        <v/>
      </c>
      <c r="P689" s="151"/>
      <c r="Q689" s="152"/>
      <c r="R689" s="153" t="str">
        <f t="shared" si="46"/>
        <v/>
      </c>
      <c r="S689" s="148"/>
      <c r="T689" s="148"/>
      <c r="U689" s="154"/>
      <c r="V689" s="155"/>
      <c r="AB689" s="132"/>
    </row>
    <row r="690" spans="1:28" ht="20.100000000000001" customHeight="1">
      <c r="A690" s="219" t="str">
        <f t="shared" si="45"/>
        <v/>
      </c>
      <c r="B690" s="149"/>
      <c r="C690" s="148"/>
      <c r="D690" s="148"/>
      <c r="E690" s="148"/>
      <c r="F690" s="148"/>
      <c r="G690" s="148"/>
      <c r="H690" s="148"/>
      <c r="I690" s="148"/>
      <c r="J690" s="148"/>
      <c r="K690" s="148"/>
      <c r="L690" s="148"/>
      <c r="M690" s="160"/>
      <c r="N690" s="161"/>
      <c r="O690" s="204" t="str">
        <f t="shared" si="44"/>
        <v/>
      </c>
      <c r="P690" s="151"/>
      <c r="Q690" s="152"/>
      <c r="R690" s="153" t="str">
        <f t="shared" si="46"/>
        <v/>
      </c>
      <c r="S690" s="148"/>
      <c r="T690" s="148"/>
      <c r="U690" s="154"/>
      <c r="V690" s="155"/>
      <c r="AB690" s="132"/>
    </row>
    <row r="691" spans="1:28" ht="20.100000000000001" customHeight="1">
      <c r="A691" s="219" t="str">
        <f t="shared" si="45"/>
        <v/>
      </c>
      <c r="B691" s="149"/>
      <c r="C691" s="148"/>
      <c r="D691" s="148"/>
      <c r="E691" s="148"/>
      <c r="F691" s="148"/>
      <c r="G691" s="148"/>
      <c r="H691" s="148"/>
      <c r="I691" s="148"/>
      <c r="J691" s="148"/>
      <c r="K691" s="148"/>
      <c r="L691" s="148"/>
      <c r="M691" s="160"/>
      <c r="N691" s="161"/>
      <c r="O691" s="204" t="str">
        <f t="shared" si="44"/>
        <v/>
      </c>
      <c r="P691" s="151"/>
      <c r="Q691" s="152"/>
      <c r="R691" s="153" t="str">
        <f t="shared" si="46"/>
        <v/>
      </c>
      <c r="S691" s="148"/>
      <c r="T691" s="148"/>
      <c r="U691" s="154"/>
      <c r="V691" s="155"/>
      <c r="AB691" s="132"/>
    </row>
    <row r="692" spans="1:28" ht="20.100000000000001" customHeight="1">
      <c r="A692" s="219" t="str">
        <f t="shared" si="45"/>
        <v/>
      </c>
      <c r="B692" s="149"/>
      <c r="C692" s="148"/>
      <c r="D692" s="148"/>
      <c r="E692" s="148"/>
      <c r="F692" s="148"/>
      <c r="G692" s="148"/>
      <c r="H692" s="148"/>
      <c r="I692" s="148"/>
      <c r="J692" s="148"/>
      <c r="K692" s="148"/>
      <c r="L692" s="148"/>
      <c r="M692" s="160"/>
      <c r="N692" s="161"/>
      <c r="O692" s="204" t="str">
        <f t="shared" si="44"/>
        <v/>
      </c>
      <c r="P692" s="151"/>
      <c r="Q692" s="152"/>
      <c r="R692" s="153" t="str">
        <f t="shared" si="46"/>
        <v/>
      </c>
      <c r="S692" s="148"/>
      <c r="T692" s="148"/>
      <c r="U692" s="154"/>
      <c r="V692" s="155"/>
      <c r="AB692" s="132"/>
    </row>
    <row r="693" spans="1:28" ht="20.100000000000001" customHeight="1">
      <c r="A693" s="219" t="str">
        <f t="shared" si="45"/>
        <v/>
      </c>
      <c r="B693" s="149"/>
      <c r="C693" s="148"/>
      <c r="D693" s="148"/>
      <c r="E693" s="148"/>
      <c r="F693" s="148"/>
      <c r="G693" s="148"/>
      <c r="H693" s="148"/>
      <c r="I693" s="148"/>
      <c r="J693" s="148"/>
      <c r="K693" s="148"/>
      <c r="L693" s="148"/>
      <c r="M693" s="160"/>
      <c r="N693" s="161"/>
      <c r="O693" s="204" t="str">
        <f t="shared" si="44"/>
        <v/>
      </c>
      <c r="P693" s="151"/>
      <c r="Q693" s="152"/>
      <c r="R693" s="153" t="str">
        <f t="shared" si="46"/>
        <v/>
      </c>
      <c r="S693" s="148"/>
      <c r="T693" s="148"/>
      <c r="U693" s="154"/>
      <c r="V693" s="155"/>
      <c r="AB693" s="132"/>
    </row>
    <row r="694" spans="1:28" ht="20.100000000000001" customHeight="1">
      <c r="A694" s="219" t="str">
        <f t="shared" si="45"/>
        <v/>
      </c>
      <c r="B694" s="149"/>
      <c r="C694" s="148"/>
      <c r="D694" s="148"/>
      <c r="E694" s="148"/>
      <c r="F694" s="148"/>
      <c r="G694" s="148"/>
      <c r="H694" s="148"/>
      <c r="I694" s="148"/>
      <c r="J694" s="148"/>
      <c r="K694" s="148"/>
      <c r="L694" s="148"/>
      <c r="M694" s="160"/>
      <c r="N694" s="161"/>
      <c r="O694" s="204" t="str">
        <f t="shared" si="44"/>
        <v/>
      </c>
      <c r="P694" s="151"/>
      <c r="Q694" s="152"/>
      <c r="R694" s="153" t="str">
        <f t="shared" si="46"/>
        <v/>
      </c>
      <c r="S694" s="148"/>
      <c r="T694" s="148"/>
      <c r="U694" s="154"/>
      <c r="V694" s="155"/>
      <c r="AB694" s="132"/>
    </row>
    <row r="695" spans="1:28" ht="20.100000000000001" customHeight="1">
      <c r="A695" s="219" t="str">
        <f t="shared" si="45"/>
        <v/>
      </c>
      <c r="B695" s="149"/>
      <c r="C695" s="148"/>
      <c r="D695" s="148"/>
      <c r="E695" s="148"/>
      <c r="F695" s="148"/>
      <c r="G695" s="148"/>
      <c r="H695" s="148"/>
      <c r="I695" s="148"/>
      <c r="J695" s="148"/>
      <c r="K695" s="148"/>
      <c r="L695" s="148"/>
      <c r="M695" s="160"/>
      <c r="N695" s="161"/>
      <c r="O695" s="204" t="str">
        <f t="shared" si="44"/>
        <v/>
      </c>
      <c r="P695" s="151"/>
      <c r="Q695" s="152"/>
      <c r="R695" s="153" t="str">
        <f t="shared" si="46"/>
        <v/>
      </c>
      <c r="S695" s="148"/>
      <c r="T695" s="148"/>
      <c r="U695" s="154"/>
      <c r="V695" s="155"/>
      <c r="AB695" s="132"/>
    </row>
    <row r="696" spans="1:28" ht="20.100000000000001" customHeight="1">
      <c r="A696" s="219" t="str">
        <f t="shared" si="45"/>
        <v/>
      </c>
      <c r="B696" s="149"/>
      <c r="C696" s="148"/>
      <c r="D696" s="148"/>
      <c r="E696" s="148"/>
      <c r="F696" s="148"/>
      <c r="G696" s="148"/>
      <c r="H696" s="148"/>
      <c r="I696" s="148"/>
      <c r="J696" s="148"/>
      <c r="K696" s="148"/>
      <c r="L696" s="148"/>
      <c r="M696" s="160"/>
      <c r="N696" s="161"/>
      <c r="O696" s="204" t="str">
        <f t="shared" si="44"/>
        <v/>
      </c>
      <c r="P696" s="151"/>
      <c r="Q696" s="152"/>
      <c r="R696" s="153" t="str">
        <f t="shared" si="46"/>
        <v/>
      </c>
      <c r="S696" s="148"/>
      <c r="T696" s="148"/>
      <c r="U696" s="154"/>
      <c r="V696" s="155"/>
      <c r="AB696" s="132"/>
    </row>
    <row r="697" spans="1:28" ht="20.100000000000001" customHeight="1">
      <c r="A697" s="219" t="str">
        <f t="shared" si="45"/>
        <v/>
      </c>
      <c r="B697" s="149"/>
      <c r="C697" s="148"/>
      <c r="D697" s="148"/>
      <c r="E697" s="148"/>
      <c r="F697" s="148"/>
      <c r="G697" s="148"/>
      <c r="H697" s="148"/>
      <c r="I697" s="148"/>
      <c r="J697" s="148"/>
      <c r="K697" s="148"/>
      <c r="L697" s="148"/>
      <c r="M697" s="160"/>
      <c r="N697" s="161"/>
      <c r="O697" s="204" t="str">
        <f t="shared" si="44"/>
        <v/>
      </c>
      <c r="P697" s="151"/>
      <c r="Q697" s="152"/>
      <c r="R697" s="153" t="str">
        <f t="shared" si="46"/>
        <v/>
      </c>
      <c r="S697" s="148"/>
      <c r="T697" s="148"/>
      <c r="U697" s="154"/>
      <c r="V697" s="155"/>
      <c r="AB697" s="132"/>
    </row>
    <row r="698" spans="1:28" ht="20.100000000000001" customHeight="1">
      <c r="A698" s="219" t="str">
        <f t="shared" si="45"/>
        <v/>
      </c>
      <c r="B698" s="149"/>
      <c r="C698" s="148"/>
      <c r="D698" s="148"/>
      <c r="E698" s="148"/>
      <c r="F698" s="148"/>
      <c r="G698" s="148"/>
      <c r="H698" s="148"/>
      <c r="I698" s="148"/>
      <c r="J698" s="148"/>
      <c r="K698" s="148"/>
      <c r="L698" s="148"/>
      <c r="M698" s="160"/>
      <c r="N698" s="161"/>
      <c r="O698" s="204" t="str">
        <f t="shared" si="44"/>
        <v/>
      </c>
      <c r="P698" s="151"/>
      <c r="Q698" s="152"/>
      <c r="R698" s="153" t="str">
        <f t="shared" si="46"/>
        <v/>
      </c>
      <c r="S698" s="148"/>
      <c r="T698" s="148"/>
      <c r="U698" s="154"/>
      <c r="V698" s="155"/>
      <c r="AB698" s="132"/>
    </row>
    <row r="699" spans="1:28" ht="20.100000000000001" customHeight="1">
      <c r="A699" s="219" t="str">
        <f t="shared" si="45"/>
        <v/>
      </c>
      <c r="B699" s="149"/>
      <c r="C699" s="148"/>
      <c r="D699" s="148"/>
      <c r="E699" s="148"/>
      <c r="F699" s="148"/>
      <c r="G699" s="148"/>
      <c r="H699" s="148"/>
      <c r="I699" s="148"/>
      <c r="J699" s="148"/>
      <c r="K699" s="148"/>
      <c r="L699" s="148"/>
      <c r="M699" s="160"/>
      <c r="N699" s="161"/>
      <c r="O699" s="204" t="str">
        <f t="shared" si="44"/>
        <v/>
      </c>
      <c r="P699" s="151"/>
      <c r="Q699" s="152"/>
      <c r="R699" s="153" t="str">
        <f t="shared" si="46"/>
        <v/>
      </c>
      <c r="S699" s="148"/>
      <c r="T699" s="148"/>
      <c r="U699" s="154"/>
      <c r="V699" s="155"/>
      <c r="AB699" s="132"/>
    </row>
    <row r="700" spans="1:28" ht="20.100000000000001" customHeight="1">
      <c r="A700" s="219" t="str">
        <f t="shared" si="45"/>
        <v/>
      </c>
      <c r="B700" s="149"/>
      <c r="C700" s="148"/>
      <c r="D700" s="148"/>
      <c r="E700" s="148"/>
      <c r="F700" s="148"/>
      <c r="G700" s="148"/>
      <c r="H700" s="148"/>
      <c r="I700" s="148"/>
      <c r="J700" s="148"/>
      <c r="K700" s="148"/>
      <c r="L700" s="148"/>
      <c r="M700" s="160"/>
      <c r="N700" s="161"/>
      <c r="O700" s="204" t="str">
        <f t="shared" si="44"/>
        <v/>
      </c>
      <c r="P700" s="151"/>
      <c r="Q700" s="152"/>
      <c r="R700" s="153" t="str">
        <f t="shared" si="46"/>
        <v/>
      </c>
      <c r="S700" s="148"/>
      <c r="T700" s="148"/>
      <c r="U700" s="154"/>
      <c r="V700" s="155"/>
      <c r="AB700" s="132"/>
    </row>
    <row r="701" spans="1:28" ht="20.100000000000001" customHeight="1">
      <c r="A701" s="219" t="str">
        <f t="shared" si="45"/>
        <v/>
      </c>
      <c r="B701" s="149"/>
      <c r="C701" s="148"/>
      <c r="D701" s="148"/>
      <c r="E701" s="148"/>
      <c r="F701" s="148"/>
      <c r="G701" s="148"/>
      <c r="H701" s="148"/>
      <c r="I701" s="148"/>
      <c r="J701" s="148"/>
      <c r="K701" s="148"/>
      <c r="L701" s="148"/>
      <c r="M701" s="160"/>
      <c r="N701" s="161"/>
      <c r="O701" s="204" t="str">
        <f t="shared" si="44"/>
        <v/>
      </c>
      <c r="P701" s="151"/>
      <c r="Q701" s="152"/>
      <c r="R701" s="153" t="str">
        <f t="shared" si="46"/>
        <v/>
      </c>
      <c r="S701" s="148"/>
      <c r="T701" s="148"/>
      <c r="U701" s="154"/>
      <c r="V701" s="155"/>
      <c r="AB701" s="132"/>
    </row>
    <row r="702" spans="1:28" ht="20.100000000000001" customHeight="1">
      <c r="A702" s="219" t="str">
        <f t="shared" si="45"/>
        <v/>
      </c>
      <c r="B702" s="149"/>
      <c r="C702" s="148"/>
      <c r="D702" s="148"/>
      <c r="E702" s="148"/>
      <c r="F702" s="148"/>
      <c r="G702" s="148"/>
      <c r="H702" s="148"/>
      <c r="I702" s="148"/>
      <c r="J702" s="148"/>
      <c r="K702" s="148"/>
      <c r="L702" s="148"/>
      <c r="M702" s="160"/>
      <c r="N702" s="161"/>
      <c r="O702" s="204" t="str">
        <f t="shared" si="44"/>
        <v/>
      </c>
      <c r="P702" s="151"/>
      <c r="Q702" s="152"/>
      <c r="R702" s="153" t="str">
        <f t="shared" si="46"/>
        <v/>
      </c>
      <c r="S702" s="148"/>
      <c r="T702" s="148"/>
      <c r="U702" s="154"/>
      <c r="V702" s="155"/>
      <c r="AB702" s="132"/>
    </row>
    <row r="703" spans="1:28" ht="20.100000000000001" customHeight="1">
      <c r="A703" s="219" t="str">
        <f t="shared" si="45"/>
        <v/>
      </c>
      <c r="B703" s="149"/>
      <c r="C703" s="148"/>
      <c r="D703" s="148"/>
      <c r="E703" s="148"/>
      <c r="F703" s="148"/>
      <c r="G703" s="148"/>
      <c r="H703" s="148"/>
      <c r="I703" s="148"/>
      <c r="J703" s="148"/>
      <c r="K703" s="148"/>
      <c r="L703" s="148"/>
      <c r="M703" s="160"/>
      <c r="N703" s="161"/>
      <c r="O703" s="204" t="str">
        <f t="shared" si="44"/>
        <v/>
      </c>
      <c r="P703" s="151"/>
      <c r="Q703" s="152"/>
      <c r="R703" s="153" t="str">
        <f t="shared" si="46"/>
        <v/>
      </c>
      <c r="S703" s="148"/>
      <c r="T703" s="148"/>
      <c r="U703" s="154"/>
      <c r="V703" s="155"/>
      <c r="AB703" s="132"/>
    </row>
    <row r="704" spans="1:28" ht="20.100000000000001" customHeight="1">
      <c r="A704" s="219" t="str">
        <f t="shared" si="45"/>
        <v/>
      </c>
      <c r="B704" s="149"/>
      <c r="C704" s="148"/>
      <c r="D704" s="148"/>
      <c r="E704" s="148"/>
      <c r="F704" s="148"/>
      <c r="G704" s="148"/>
      <c r="H704" s="148"/>
      <c r="I704" s="148"/>
      <c r="J704" s="148"/>
      <c r="K704" s="148"/>
      <c r="L704" s="148"/>
      <c r="M704" s="160"/>
      <c r="N704" s="161"/>
      <c r="O704" s="204" t="str">
        <f t="shared" si="44"/>
        <v/>
      </c>
      <c r="P704" s="151"/>
      <c r="Q704" s="152"/>
      <c r="R704" s="153" t="str">
        <f t="shared" si="46"/>
        <v/>
      </c>
      <c r="S704" s="148"/>
      <c r="T704" s="148"/>
      <c r="U704" s="154"/>
      <c r="V704" s="155"/>
      <c r="AB704" s="132"/>
    </row>
    <row r="705" spans="1:28" ht="20.100000000000001" customHeight="1">
      <c r="A705" s="219" t="str">
        <f t="shared" si="45"/>
        <v/>
      </c>
      <c r="B705" s="149"/>
      <c r="C705" s="148"/>
      <c r="D705" s="148"/>
      <c r="E705" s="148"/>
      <c r="F705" s="148"/>
      <c r="G705" s="148"/>
      <c r="H705" s="148"/>
      <c r="I705" s="148"/>
      <c r="J705" s="148"/>
      <c r="K705" s="148"/>
      <c r="L705" s="148"/>
      <c r="M705" s="160"/>
      <c r="N705" s="161"/>
      <c r="O705" s="204" t="str">
        <f t="shared" ref="O705:O768" si="47">IF(H705="","",SUMIF(A705:A11047,A705,M705:N11047)+SUMIF(A705:A11047,A705,N705:N11047))</f>
        <v/>
      </c>
      <c r="P705" s="151"/>
      <c r="Q705" s="152"/>
      <c r="R705" s="153" t="str">
        <f t="shared" si="46"/>
        <v/>
      </c>
      <c r="S705" s="148"/>
      <c r="T705" s="148"/>
      <c r="U705" s="154"/>
      <c r="V705" s="155"/>
      <c r="AB705" s="132"/>
    </row>
    <row r="706" spans="1:28" ht="20.100000000000001" customHeight="1">
      <c r="A706" s="219" t="str">
        <f t="shared" ref="A706:A769" si="48">IF(K706="","",IF(B706="",A705,A705+1))</f>
        <v/>
      </c>
      <c r="B706" s="149"/>
      <c r="C706" s="148"/>
      <c r="D706" s="148"/>
      <c r="E706" s="148"/>
      <c r="F706" s="148"/>
      <c r="G706" s="148"/>
      <c r="H706" s="148"/>
      <c r="I706" s="148"/>
      <c r="J706" s="148"/>
      <c r="K706" s="148"/>
      <c r="L706" s="148"/>
      <c r="M706" s="160"/>
      <c r="N706" s="161"/>
      <c r="O706" s="204" t="str">
        <f t="shared" si="47"/>
        <v/>
      </c>
      <c r="P706" s="151"/>
      <c r="Q706" s="152"/>
      <c r="R706" s="153" t="str">
        <f t="shared" si="46"/>
        <v/>
      </c>
      <c r="S706" s="148"/>
      <c r="T706" s="148"/>
      <c r="U706" s="154"/>
      <c r="V706" s="155"/>
      <c r="AB706" s="132"/>
    </row>
    <row r="707" spans="1:28" ht="20.100000000000001" customHeight="1">
      <c r="A707" s="219" t="str">
        <f t="shared" si="48"/>
        <v/>
      </c>
      <c r="B707" s="149"/>
      <c r="C707" s="148"/>
      <c r="D707" s="148"/>
      <c r="E707" s="148"/>
      <c r="F707" s="148"/>
      <c r="G707" s="148"/>
      <c r="H707" s="148"/>
      <c r="I707" s="148"/>
      <c r="J707" s="148"/>
      <c r="K707" s="148"/>
      <c r="L707" s="148"/>
      <c r="M707" s="160"/>
      <c r="N707" s="161"/>
      <c r="O707" s="204" t="str">
        <f t="shared" si="47"/>
        <v/>
      </c>
      <c r="P707" s="151"/>
      <c r="Q707" s="152"/>
      <c r="R707" s="153" t="str">
        <f t="shared" si="46"/>
        <v/>
      </c>
      <c r="S707" s="148"/>
      <c r="T707" s="148"/>
      <c r="U707" s="154"/>
      <c r="V707" s="155"/>
      <c r="AB707" s="132"/>
    </row>
    <row r="708" spans="1:28" ht="20.100000000000001" customHeight="1">
      <c r="A708" s="219" t="str">
        <f t="shared" si="48"/>
        <v/>
      </c>
      <c r="B708" s="149"/>
      <c r="C708" s="148"/>
      <c r="D708" s="148"/>
      <c r="E708" s="148"/>
      <c r="F708" s="148"/>
      <c r="G708" s="148"/>
      <c r="H708" s="148"/>
      <c r="I708" s="148"/>
      <c r="J708" s="148"/>
      <c r="K708" s="148"/>
      <c r="L708" s="148"/>
      <c r="M708" s="160"/>
      <c r="N708" s="161"/>
      <c r="O708" s="204" t="str">
        <f t="shared" si="47"/>
        <v/>
      </c>
      <c r="P708" s="151"/>
      <c r="Q708" s="152"/>
      <c r="R708" s="153" t="str">
        <f t="shared" si="46"/>
        <v/>
      </c>
      <c r="S708" s="148"/>
      <c r="T708" s="148"/>
      <c r="U708" s="154"/>
      <c r="V708" s="155"/>
      <c r="AB708" s="132"/>
    </row>
    <row r="709" spans="1:28" ht="20.100000000000001" customHeight="1">
      <c r="A709" s="219" t="str">
        <f t="shared" si="48"/>
        <v/>
      </c>
      <c r="B709" s="149"/>
      <c r="C709" s="148"/>
      <c r="D709" s="148"/>
      <c r="E709" s="148"/>
      <c r="F709" s="148"/>
      <c r="G709" s="148"/>
      <c r="H709" s="148"/>
      <c r="I709" s="148"/>
      <c r="J709" s="148"/>
      <c r="K709" s="148"/>
      <c r="L709" s="148"/>
      <c r="M709" s="160"/>
      <c r="N709" s="161"/>
      <c r="O709" s="204" t="str">
        <f t="shared" si="47"/>
        <v/>
      </c>
      <c r="P709" s="151"/>
      <c r="Q709" s="152"/>
      <c r="R709" s="153" t="str">
        <f t="shared" si="46"/>
        <v/>
      </c>
      <c r="S709" s="148"/>
      <c r="T709" s="148"/>
      <c r="U709" s="154"/>
      <c r="V709" s="155"/>
      <c r="AB709" s="132"/>
    </row>
    <row r="710" spans="1:28" ht="20.100000000000001" customHeight="1">
      <c r="A710" s="219" t="str">
        <f t="shared" si="48"/>
        <v/>
      </c>
      <c r="B710" s="149"/>
      <c r="C710" s="148"/>
      <c r="D710" s="148"/>
      <c r="E710" s="148"/>
      <c r="F710" s="148"/>
      <c r="G710" s="148"/>
      <c r="H710" s="148"/>
      <c r="I710" s="148"/>
      <c r="J710" s="148"/>
      <c r="K710" s="148"/>
      <c r="L710" s="148"/>
      <c r="M710" s="160"/>
      <c r="N710" s="161"/>
      <c r="O710" s="204" t="str">
        <f t="shared" si="47"/>
        <v/>
      </c>
      <c r="P710" s="151"/>
      <c r="Q710" s="152"/>
      <c r="R710" s="153" t="str">
        <f t="shared" si="46"/>
        <v/>
      </c>
      <c r="S710" s="148"/>
      <c r="T710" s="148"/>
      <c r="U710" s="154"/>
      <c r="V710" s="155"/>
      <c r="AB710" s="132"/>
    </row>
    <row r="711" spans="1:28" ht="20.100000000000001" customHeight="1">
      <c r="A711" s="219" t="str">
        <f t="shared" si="48"/>
        <v/>
      </c>
      <c r="B711" s="149"/>
      <c r="C711" s="148"/>
      <c r="D711" s="148"/>
      <c r="E711" s="148"/>
      <c r="F711" s="148"/>
      <c r="G711" s="148"/>
      <c r="H711" s="148"/>
      <c r="I711" s="148"/>
      <c r="J711" s="148"/>
      <c r="K711" s="148"/>
      <c r="L711" s="148"/>
      <c r="M711" s="160"/>
      <c r="N711" s="161"/>
      <c r="O711" s="204" t="str">
        <f t="shared" si="47"/>
        <v/>
      </c>
      <c r="P711" s="151"/>
      <c r="Q711" s="152"/>
      <c r="R711" s="153" t="str">
        <f t="shared" si="46"/>
        <v/>
      </c>
      <c r="S711" s="148"/>
      <c r="T711" s="148"/>
      <c r="U711" s="154"/>
      <c r="V711" s="155"/>
      <c r="AB711" s="132"/>
    </row>
    <row r="712" spans="1:28" ht="20.100000000000001" customHeight="1">
      <c r="A712" s="219" t="str">
        <f t="shared" si="48"/>
        <v/>
      </c>
      <c r="B712" s="149"/>
      <c r="C712" s="148"/>
      <c r="D712" s="148"/>
      <c r="E712" s="148"/>
      <c r="F712" s="148"/>
      <c r="G712" s="148"/>
      <c r="H712" s="148"/>
      <c r="I712" s="148"/>
      <c r="J712" s="148"/>
      <c r="K712" s="148"/>
      <c r="L712" s="148"/>
      <c r="M712" s="160"/>
      <c r="N712" s="161"/>
      <c r="O712" s="204" t="str">
        <f t="shared" si="47"/>
        <v/>
      </c>
      <c r="P712" s="151"/>
      <c r="Q712" s="152"/>
      <c r="R712" s="153" t="str">
        <f t="shared" ref="R712:R775" si="49">IF(Q712="","",O712-Q712)</f>
        <v/>
      </c>
      <c r="S712" s="148"/>
      <c r="T712" s="148"/>
      <c r="U712" s="154"/>
      <c r="V712" s="155"/>
      <c r="AB712" s="132"/>
    </row>
    <row r="713" spans="1:28" ht="20.100000000000001" customHeight="1">
      <c r="A713" s="219" t="str">
        <f t="shared" si="48"/>
        <v/>
      </c>
      <c r="B713" s="149"/>
      <c r="C713" s="148"/>
      <c r="D713" s="148"/>
      <c r="E713" s="148"/>
      <c r="F713" s="148"/>
      <c r="G713" s="148"/>
      <c r="H713" s="148"/>
      <c r="I713" s="148"/>
      <c r="J713" s="148"/>
      <c r="K713" s="148"/>
      <c r="L713" s="148"/>
      <c r="M713" s="160"/>
      <c r="N713" s="161"/>
      <c r="O713" s="204" t="str">
        <f t="shared" si="47"/>
        <v/>
      </c>
      <c r="P713" s="151"/>
      <c r="Q713" s="152"/>
      <c r="R713" s="153" t="str">
        <f t="shared" si="49"/>
        <v/>
      </c>
      <c r="S713" s="148"/>
      <c r="T713" s="148"/>
      <c r="U713" s="154"/>
      <c r="V713" s="155"/>
      <c r="AB713" s="132"/>
    </row>
    <row r="714" spans="1:28" ht="20.100000000000001" customHeight="1">
      <c r="A714" s="219" t="str">
        <f t="shared" si="48"/>
        <v/>
      </c>
      <c r="B714" s="149"/>
      <c r="C714" s="148"/>
      <c r="D714" s="148"/>
      <c r="E714" s="148"/>
      <c r="F714" s="148"/>
      <c r="G714" s="148"/>
      <c r="H714" s="148"/>
      <c r="I714" s="148"/>
      <c r="J714" s="148"/>
      <c r="K714" s="148"/>
      <c r="L714" s="148"/>
      <c r="M714" s="160"/>
      <c r="N714" s="161"/>
      <c r="O714" s="204" t="str">
        <f t="shared" si="47"/>
        <v/>
      </c>
      <c r="P714" s="151"/>
      <c r="Q714" s="152"/>
      <c r="R714" s="153" t="str">
        <f t="shared" si="49"/>
        <v/>
      </c>
      <c r="S714" s="148"/>
      <c r="T714" s="148"/>
      <c r="U714" s="154"/>
      <c r="V714" s="155"/>
      <c r="AB714" s="132"/>
    </row>
    <row r="715" spans="1:28" ht="20.100000000000001" customHeight="1">
      <c r="A715" s="219" t="str">
        <f t="shared" si="48"/>
        <v/>
      </c>
      <c r="B715" s="149"/>
      <c r="C715" s="148"/>
      <c r="D715" s="148"/>
      <c r="E715" s="148"/>
      <c r="F715" s="148"/>
      <c r="G715" s="148"/>
      <c r="H715" s="148"/>
      <c r="I715" s="148"/>
      <c r="J715" s="148"/>
      <c r="K715" s="148"/>
      <c r="L715" s="148"/>
      <c r="M715" s="160"/>
      <c r="N715" s="161"/>
      <c r="O715" s="204" t="str">
        <f t="shared" si="47"/>
        <v/>
      </c>
      <c r="P715" s="151"/>
      <c r="Q715" s="152"/>
      <c r="R715" s="153" t="str">
        <f t="shared" si="49"/>
        <v/>
      </c>
      <c r="S715" s="148"/>
      <c r="T715" s="148"/>
      <c r="U715" s="154"/>
      <c r="V715" s="155"/>
      <c r="AB715" s="132"/>
    </row>
    <row r="716" spans="1:28" ht="20.100000000000001" customHeight="1">
      <c r="A716" s="219" t="str">
        <f t="shared" si="48"/>
        <v/>
      </c>
      <c r="B716" s="149"/>
      <c r="C716" s="148"/>
      <c r="D716" s="148"/>
      <c r="E716" s="148"/>
      <c r="F716" s="148"/>
      <c r="G716" s="148"/>
      <c r="H716" s="148"/>
      <c r="I716" s="148"/>
      <c r="J716" s="148"/>
      <c r="K716" s="148"/>
      <c r="L716" s="148"/>
      <c r="M716" s="160"/>
      <c r="N716" s="161"/>
      <c r="O716" s="204" t="str">
        <f t="shared" si="47"/>
        <v/>
      </c>
      <c r="P716" s="151"/>
      <c r="Q716" s="152"/>
      <c r="R716" s="153" t="str">
        <f t="shared" si="49"/>
        <v/>
      </c>
      <c r="S716" s="148"/>
      <c r="T716" s="148"/>
      <c r="U716" s="154"/>
      <c r="V716" s="155"/>
      <c r="AB716" s="132"/>
    </row>
    <row r="717" spans="1:28" ht="20.100000000000001" customHeight="1">
      <c r="A717" s="219" t="str">
        <f t="shared" si="48"/>
        <v/>
      </c>
      <c r="B717" s="149"/>
      <c r="C717" s="148"/>
      <c r="D717" s="148"/>
      <c r="E717" s="148"/>
      <c r="F717" s="148"/>
      <c r="G717" s="148"/>
      <c r="H717" s="148"/>
      <c r="I717" s="148"/>
      <c r="J717" s="148"/>
      <c r="K717" s="148"/>
      <c r="L717" s="148"/>
      <c r="M717" s="160"/>
      <c r="N717" s="161"/>
      <c r="O717" s="204" t="str">
        <f t="shared" si="47"/>
        <v/>
      </c>
      <c r="P717" s="151"/>
      <c r="Q717" s="152"/>
      <c r="R717" s="153" t="str">
        <f t="shared" si="49"/>
        <v/>
      </c>
      <c r="S717" s="148"/>
      <c r="T717" s="148"/>
      <c r="U717" s="154"/>
      <c r="V717" s="155"/>
      <c r="AB717" s="132"/>
    </row>
    <row r="718" spans="1:28" ht="20.100000000000001" customHeight="1">
      <c r="A718" s="219" t="str">
        <f t="shared" si="48"/>
        <v/>
      </c>
      <c r="B718" s="149"/>
      <c r="C718" s="148"/>
      <c r="D718" s="148"/>
      <c r="E718" s="148"/>
      <c r="F718" s="148"/>
      <c r="G718" s="148"/>
      <c r="H718" s="148"/>
      <c r="I718" s="148"/>
      <c r="J718" s="148"/>
      <c r="K718" s="148"/>
      <c r="L718" s="148"/>
      <c r="M718" s="160"/>
      <c r="N718" s="161"/>
      <c r="O718" s="204" t="str">
        <f t="shared" si="47"/>
        <v/>
      </c>
      <c r="P718" s="151"/>
      <c r="Q718" s="152"/>
      <c r="R718" s="153" t="str">
        <f t="shared" si="49"/>
        <v/>
      </c>
      <c r="S718" s="148"/>
      <c r="T718" s="148"/>
      <c r="U718" s="154"/>
      <c r="V718" s="155"/>
      <c r="AB718" s="132"/>
    </row>
    <row r="719" spans="1:28" ht="20.100000000000001" customHeight="1">
      <c r="A719" s="219" t="str">
        <f t="shared" si="48"/>
        <v/>
      </c>
      <c r="B719" s="149"/>
      <c r="C719" s="148"/>
      <c r="D719" s="148"/>
      <c r="E719" s="148"/>
      <c r="F719" s="148"/>
      <c r="G719" s="148"/>
      <c r="H719" s="148"/>
      <c r="I719" s="148"/>
      <c r="J719" s="148"/>
      <c r="K719" s="148"/>
      <c r="L719" s="148"/>
      <c r="M719" s="160"/>
      <c r="N719" s="161"/>
      <c r="O719" s="204" t="str">
        <f t="shared" si="47"/>
        <v/>
      </c>
      <c r="P719" s="151"/>
      <c r="Q719" s="152"/>
      <c r="R719" s="153" t="str">
        <f t="shared" si="49"/>
        <v/>
      </c>
      <c r="S719" s="148"/>
      <c r="T719" s="148"/>
      <c r="U719" s="154"/>
      <c r="V719" s="155"/>
      <c r="AB719" s="132"/>
    </row>
    <row r="720" spans="1:28" ht="20.100000000000001" customHeight="1">
      <c r="A720" s="219" t="str">
        <f t="shared" si="48"/>
        <v/>
      </c>
      <c r="B720" s="149"/>
      <c r="C720" s="148"/>
      <c r="D720" s="148"/>
      <c r="E720" s="148"/>
      <c r="F720" s="148"/>
      <c r="G720" s="148"/>
      <c r="H720" s="148"/>
      <c r="I720" s="148"/>
      <c r="J720" s="148"/>
      <c r="K720" s="148"/>
      <c r="L720" s="148"/>
      <c r="M720" s="160"/>
      <c r="N720" s="161"/>
      <c r="O720" s="204" t="str">
        <f t="shared" si="47"/>
        <v/>
      </c>
      <c r="P720" s="151"/>
      <c r="Q720" s="152"/>
      <c r="R720" s="153" t="str">
        <f t="shared" si="49"/>
        <v/>
      </c>
      <c r="S720" s="148"/>
      <c r="T720" s="148"/>
      <c r="U720" s="154"/>
      <c r="V720" s="155"/>
      <c r="AB720" s="132"/>
    </row>
    <row r="721" spans="1:28" ht="20.100000000000001" customHeight="1">
      <c r="A721" s="219" t="str">
        <f t="shared" si="48"/>
        <v/>
      </c>
      <c r="B721" s="149"/>
      <c r="C721" s="148"/>
      <c r="D721" s="148"/>
      <c r="E721" s="148"/>
      <c r="F721" s="148"/>
      <c r="G721" s="148"/>
      <c r="H721" s="148"/>
      <c r="I721" s="148"/>
      <c r="J721" s="148"/>
      <c r="K721" s="148"/>
      <c r="L721" s="148"/>
      <c r="M721" s="160"/>
      <c r="N721" s="161"/>
      <c r="O721" s="204" t="str">
        <f t="shared" si="47"/>
        <v/>
      </c>
      <c r="P721" s="151"/>
      <c r="Q721" s="152"/>
      <c r="R721" s="153" t="str">
        <f t="shared" si="49"/>
        <v/>
      </c>
      <c r="S721" s="148"/>
      <c r="T721" s="148"/>
      <c r="U721" s="154"/>
      <c r="V721" s="155"/>
      <c r="AB721" s="132"/>
    </row>
    <row r="722" spans="1:28" ht="20.100000000000001" customHeight="1">
      <c r="A722" s="219" t="str">
        <f t="shared" si="48"/>
        <v/>
      </c>
      <c r="B722" s="149"/>
      <c r="C722" s="148"/>
      <c r="D722" s="148"/>
      <c r="E722" s="148"/>
      <c r="F722" s="148"/>
      <c r="G722" s="148"/>
      <c r="H722" s="148"/>
      <c r="I722" s="148"/>
      <c r="J722" s="148"/>
      <c r="K722" s="148"/>
      <c r="L722" s="148"/>
      <c r="M722" s="160"/>
      <c r="N722" s="161"/>
      <c r="O722" s="204" t="str">
        <f t="shared" si="47"/>
        <v/>
      </c>
      <c r="P722" s="151"/>
      <c r="Q722" s="152"/>
      <c r="R722" s="153" t="str">
        <f t="shared" si="49"/>
        <v/>
      </c>
      <c r="S722" s="148"/>
      <c r="T722" s="148"/>
      <c r="U722" s="154"/>
      <c r="V722" s="155"/>
      <c r="X722" s="176"/>
      <c r="AB722" s="132"/>
    </row>
    <row r="723" spans="1:28" ht="20.100000000000001" customHeight="1">
      <c r="A723" s="219" t="str">
        <f t="shared" si="48"/>
        <v/>
      </c>
      <c r="B723" s="149"/>
      <c r="C723" s="148"/>
      <c r="D723" s="148"/>
      <c r="E723" s="148"/>
      <c r="F723" s="148"/>
      <c r="G723" s="148"/>
      <c r="H723" s="148"/>
      <c r="I723" s="148"/>
      <c r="J723" s="148"/>
      <c r="K723" s="148"/>
      <c r="L723" s="148"/>
      <c r="M723" s="160"/>
      <c r="N723" s="161"/>
      <c r="O723" s="204" t="str">
        <f t="shared" si="47"/>
        <v/>
      </c>
      <c r="P723" s="151"/>
      <c r="Q723" s="152"/>
      <c r="R723" s="153" t="str">
        <f t="shared" si="49"/>
        <v/>
      </c>
      <c r="S723" s="148"/>
      <c r="T723" s="148"/>
      <c r="U723" s="154"/>
      <c r="V723" s="155"/>
      <c r="X723" s="176"/>
      <c r="AB723" s="132"/>
    </row>
    <row r="724" spans="1:28" ht="20.100000000000001" customHeight="1">
      <c r="A724" s="219" t="str">
        <f t="shared" si="48"/>
        <v/>
      </c>
      <c r="B724" s="149"/>
      <c r="C724" s="148"/>
      <c r="D724" s="148"/>
      <c r="E724" s="148"/>
      <c r="F724" s="148"/>
      <c r="G724" s="148"/>
      <c r="H724" s="148"/>
      <c r="I724" s="148"/>
      <c r="J724" s="148"/>
      <c r="K724" s="148"/>
      <c r="L724" s="148"/>
      <c r="M724" s="160"/>
      <c r="N724" s="161"/>
      <c r="O724" s="204" t="str">
        <f t="shared" si="47"/>
        <v/>
      </c>
      <c r="P724" s="151"/>
      <c r="Q724" s="152"/>
      <c r="R724" s="153" t="str">
        <f t="shared" si="49"/>
        <v/>
      </c>
      <c r="S724" s="148"/>
      <c r="T724" s="148"/>
      <c r="U724" s="154"/>
      <c r="V724" s="155"/>
      <c r="AB724" s="132"/>
    </row>
    <row r="725" spans="1:28" ht="20.100000000000001" customHeight="1">
      <c r="A725" s="219" t="str">
        <f t="shared" si="48"/>
        <v/>
      </c>
      <c r="B725" s="149"/>
      <c r="C725" s="148"/>
      <c r="D725" s="148"/>
      <c r="E725" s="148"/>
      <c r="F725" s="148"/>
      <c r="G725" s="148"/>
      <c r="H725" s="148"/>
      <c r="I725" s="148"/>
      <c r="J725" s="148"/>
      <c r="K725" s="148"/>
      <c r="L725" s="148"/>
      <c r="M725" s="160"/>
      <c r="N725" s="161"/>
      <c r="O725" s="204" t="str">
        <f t="shared" si="47"/>
        <v/>
      </c>
      <c r="P725" s="151"/>
      <c r="Q725" s="152"/>
      <c r="R725" s="153" t="str">
        <f t="shared" si="49"/>
        <v/>
      </c>
      <c r="S725" s="148"/>
      <c r="T725" s="148"/>
      <c r="U725" s="154"/>
      <c r="V725" s="155"/>
      <c r="AB725" s="132"/>
    </row>
    <row r="726" spans="1:28" ht="20.100000000000001" customHeight="1">
      <c r="A726" s="219" t="str">
        <f t="shared" si="48"/>
        <v/>
      </c>
      <c r="B726" s="149"/>
      <c r="C726" s="148"/>
      <c r="D726" s="148"/>
      <c r="E726" s="148"/>
      <c r="F726" s="148"/>
      <c r="G726" s="148"/>
      <c r="H726" s="148"/>
      <c r="I726" s="148"/>
      <c r="J726" s="148"/>
      <c r="K726" s="148"/>
      <c r="L726" s="148"/>
      <c r="M726" s="160"/>
      <c r="N726" s="161"/>
      <c r="O726" s="204" t="str">
        <f t="shared" si="47"/>
        <v/>
      </c>
      <c r="P726" s="151"/>
      <c r="Q726" s="152"/>
      <c r="R726" s="153" t="str">
        <f t="shared" si="49"/>
        <v/>
      </c>
      <c r="S726" s="148"/>
      <c r="T726" s="148"/>
      <c r="U726" s="154"/>
      <c r="V726" s="155"/>
      <c r="AB726" s="132"/>
    </row>
    <row r="727" spans="1:28" ht="20.100000000000001" customHeight="1">
      <c r="A727" s="219" t="str">
        <f t="shared" si="48"/>
        <v/>
      </c>
      <c r="B727" s="149"/>
      <c r="C727" s="148"/>
      <c r="D727" s="148"/>
      <c r="E727" s="148"/>
      <c r="F727" s="148"/>
      <c r="G727" s="148"/>
      <c r="H727" s="148"/>
      <c r="I727" s="148"/>
      <c r="J727" s="148"/>
      <c r="K727" s="148"/>
      <c r="L727" s="148"/>
      <c r="M727" s="160"/>
      <c r="N727" s="161"/>
      <c r="O727" s="204" t="str">
        <f t="shared" si="47"/>
        <v/>
      </c>
      <c r="P727" s="151"/>
      <c r="Q727" s="152"/>
      <c r="R727" s="153" t="str">
        <f t="shared" si="49"/>
        <v/>
      </c>
      <c r="S727" s="148"/>
      <c r="T727" s="148"/>
      <c r="U727" s="154"/>
      <c r="V727" s="155"/>
      <c r="AB727" s="132"/>
    </row>
    <row r="728" spans="1:28" ht="20.100000000000001" customHeight="1">
      <c r="A728" s="219" t="str">
        <f t="shared" si="48"/>
        <v/>
      </c>
      <c r="B728" s="149"/>
      <c r="C728" s="148"/>
      <c r="D728" s="148"/>
      <c r="E728" s="148"/>
      <c r="F728" s="148"/>
      <c r="G728" s="148"/>
      <c r="H728" s="148"/>
      <c r="I728" s="148"/>
      <c r="J728" s="148"/>
      <c r="K728" s="148"/>
      <c r="L728" s="148"/>
      <c r="M728" s="160"/>
      <c r="N728" s="161"/>
      <c r="O728" s="204" t="str">
        <f t="shared" si="47"/>
        <v/>
      </c>
      <c r="P728" s="151"/>
      <c r="Q728" s="152"/>
      <c r="R728" s="153" t="str">
        <f t="shared" si="49"/>
        <v/>
      </c>
      <c r="S728" s="148"/>
      <c r="T728" s="148"/>
      <c r="U728" s="154"/>
      <c r="V728" s="155"/>
      <c r="AB728" s="132"/>
    </row>
    <row r="729" spans="1:28" ht="20.100000000000001" customHeight="1">
      <c r="A729" s="219" t="str">
        <f t="shared" si="48"/>
        <v/>
      </c>
      <c r="B729" s="149"/>
      <c r="C729" s="148"/>
      <c r="D729" s="148"/>
      <c r="E729" s="148"/>
      <c r="F729" s="148"/>
      <c r="G729" s="148"/>
      <c r="H729" s="148"/>
      <c r="I729" s="148"/>
      <c r="J729" s="148"/>
      <c r="K729" s="148"/>
      <c r="L729" s="148"/>
      <c r="M729" s="160"/>
      <c r="N729" s="161"/>
      <c r="O729" s="204" t="str">
        <f t="shared" si="47"/>
        <v/>
      </c>
      <c r="P729" s="151"/>
      <c r="Q729" s="152"/>
      <c r="R729" s="153" t="str">
        <f t="shared" si="49"/>
        <v/>
      </c>
      <c r="S729" s="148"/>
      <c r="T729" s="148"/>
      <c r="U729" s="154"/>
      <c r="V729" s="155"/>
      <c r="AB729" s="132"/>
    </row>
    <row r="730" spans="1:28" ht="20.100000000000001" customHeight="1">
      <c r="A730" s="219" t="str">
        <f t="shared" si="48"/>
        <v/>
      </c>
      <c r="B730" s="149"/>
      <c r="C730" s="148"/>
      <c r="D730" s="148"/>
      <c r="E730" s="148"/>
      <c r="F730" s="148"/>
      <c r="G730" s="148"/>
      <c r="H730" s="148"/>
      <c r="I730" s="148"/>
      <c r="J730" s="148"/>
      <c r="K730" s="148"/>
      <c r="L730" s="148"/>
      <c r="M730" s="160"/>
      <c r="N730" s="161"/>
      <c r="O730" s="204" t="str">
        <f t="shared" si="47"/>
        <v/>
      </c>
      <c r="P730" s="151"/>
      <c r="Q730" s="152"/>
      <c r="R730" s="153" t="str">
        <f t="shared" si="49"/>
        <v/>
      </c>
      <c r="S730" s="148"/>
      <c r="T730" s="148"/>
      <c r="U730" s="154"/>
      <c r="V730" s="155"/>
      <c r="AB730" s="132"/>
    </row>
    <row r="731" spans="1:28" ht="20.100000000000001" customHeight="1">
      <c r="A731" s="219" t="str">
        <f t="shared" si="48"/>
        <v/>
      </c>
      <c r="B731" s="149"/>
      <c r="C731" s="148"/>
      <c r="D731" s="148"/>
      <c r="E731" s="148"/>
      <c r="F731" s="148"/>
      <c r="G731" s="148"/>
      <c r="H731" s="148"/>
      <c r="I731" s="148"/>
      <c r="J731" s="148"/>
      <c r="K731" s="148"/>
      <c r="L731" s="148"/>
      <c r="M731" s="160"/>
      <c r="N731" s="161"/>
      <c r="O731" s="204" t="str">
        <f t="shared" si="47"/>
        <v/>
      </c>
      <c r="P731" s="151"/>
      <c r="Q731" s="152"/>
      <c r="R731" s="153" t="str">
        <f t="shared" si="49"/>
        <v/>
      </c>
      <c r="S731" s="148"/>
      <c r="T731" s="148"/>
      <c r="U731" s="154"/>
      <c r="V731" s="155"/>
      <c r="AB731" s="132"/>
    </row>
    <row r="732" spans="1:28" ht="20.100000000000001" customHeight="1">
      <c r="A732" s="219" t="str">
        <f t="shared" si="48"/>
        <v/>
      </c>
      <c r="B732" s="149"/>
      <c r="C732" s="148"/>
      <c r="D732" s="148"/>
      <c r="E732" s="148"/>
      <c r="F732" s="148"/>
      <c r="G732" s="148"/>
      <c r="H732" s="148"/>
      <c r="I732" s="148"/>
      <c r="J732" s="148"/>
      <c r="K732" s="148"/>
      <c r="L732" s="148"/>
      <c r="M732" s="160"/>
      <c r="N732" s="161"/>
      <c r="O732" s="204" t="str">
        <f t="shared" si="47"/>
        <v/>
      </c>
      <c r="P732" s="151"/>
      <c r="Q732" s="152"/>
      <c r="R732" s="153" t="str">
        <f t="shared" si="49"/>
        <v/>
      </c>
      <c r="S732" s="148"/>
      <c r="T732" s="148"/>
      <c r="U732" s="154"/>
      <c r="V732" s="155"/>
      <c r="AB732" s="132"/>
    </row>
    <row r="733" spans="1:28" ht="20.100000000000001" customHeight="1">
      <c r="A733" s="219" t="str">
        <f t="shared" si="48"/>
        <v/>
      </c>
      <c r="B733" s="149"/>
      <c r="C733" s="148"/>
      <c r="D733" s="148"/>
      <c r="E733" s="148"/>
      <c r="F733" s="148"/>
      <c r="G733" s="148"/>
      <c r="H733" s="148"/>
      <c r="I733" s="148"/>
      <c r="J733" s="148"/>
      <c r="K733" s="148"/>
      <c r="L733" s="148"/>
      <c r="M733" s="160"/>
      <c r="N733" s="161"/>
      <c r="O733" s="204" t="str">
        <f t="shared" si="47"/>
        <v/>
      </c>
      <c r="P733" s="151"/>
      <c r="Q733" s="152"/>
      <c r="R733" s="153" t="str">
        <f t="shared" si="49"/>
        <v/>
      </c>
      <c r="S733" s="148"/>
      <c r="T733" s="148"/>
      <c r="U733" s="154"/>
      <c r="V733" s="155"/>
      <c r="AB733" s="132"/>
    </row>
    <row r="734" spans="1:28" ht="20.100000000000001" customHeight="1">
      <c r="A734" s="219" t="str">
        <f t="shared" si="48"/>
        <v/>
      </c>
      <c r="B734" s="149"/>
      <c r="C734" s="148"/>
      <c r="D734" s="148"/>
      <c r="E734" s="148"/>
      <c r="F734" s="148"/>
      <c r="G734" s="148"/>
      <c r="H734" s="148"/>
      <c r="I734" s="148"/>
      <c r="J734" s="148"/>
      <c r="K734" s="148"/>
      <c r="L734" s="148"/>
      <c r="M734" s="160"/>
      <c r="N734" s="161"/>
      <c r="O734" s="204" t="str">
        <f t="shared" si="47"/>
        <v/>
      </c>
      <c r="P734" s="151"/>
      <c r="Q734" s="152"/>
      <c r="R734" s="153" t="str">
        <f t="shared" si="49"/>
        <v/>
      </c>
      <c r="S734" s="148"/>
      <c r="T734" s="148"/>
      <c r="U734" s="154"/>
      <c r="V734" s="155"/>
      <c r="AB734" s="132"/>
    </row>
    <row r="735" spans="1:28" ht="20.100000000000001" customHeight="1">
      <c r="A735" s="219" t="str">
        <f t="shared" si="48"/>
        <v/>
      </c>
      <c r="B735" s="149"/>
      <c r="C735" s="148"/>
      <c r="D735" s="148"/>
      <c r="E735" s="148"/>
      <c r="F735" s="148"/>
      <c r="G735" s="148"/>
      <c r="H735" s="148"/>
      <c r="I735" s="148"/>
      <c r="J735" s="148"/>
      <c r="K735" s="148"/>
      <c r="L735" s="148"/>
      <c r="M735" s="160"/>
      <c r="N735" s="161"/>
      <c r="O735" s="204" t="str">
        <f t="shared" si="47"/>
        <v/>
      </c>
      <c r="P735" s="151"/>
      <c r="Q735" s="152"/>
      <c r="R735" s="153" t="str">
        <f t="shared" si="49"/>
        <v/>
      </c>
      <c r="S735" s="148"/>
      <c r="T735" s="148"/>
      <c r="U735" s="154"/>
      <c r="V735" s="155"/>
      <c r="AB735" s="132"/>
    </row>
    <row r="736" spans="1:28" ht="20.100000000000001" customHeight="1">
      <c r="A736" s="219" t="str">
        <f t="shared" si="48"/>
        <v/>
      </c>
      <c r="B736" s="75"/>
      <c r="C736" s="75"/>
      <c r="D736" s="75"/>
      <c r="E736" s="75"/>
      <c r="F736" s="75"/>
      <c r="G736" s="75"/>
      <c r="H736" s="75"/>
      <c r="I736" s="75"/>
      <c r="J736" s="148"/>
      <c r="K736" s="148"/>
      <c r="L736" s="148"/>
      <c r="M736" s="160"/>
      <c r="N736" s="161"/>
      <c r="O736" s="204" t="str">
        <f t="shared" si="47"/>
        <v/>
      </c>
      <c r="P736" s="151"/>
      <c r="Q736" s="152"/>
      <c r="R736" s="153" t="str">
        <f t="shared" si="49"/>
        <v/>
      </c>
      <c r="S736" s="148"/>
      <c r="T736" s="148"/>
      <c r="U736" s="154"/>
      <c r="V736" s="155"/>
      <c r="AB736" s="132"/>
    </row>
    <row r="737" spans="1:28" ht="20.100000000000001" customHeight="1">
      <c r="A737" s="219" t="str">
        <f t="shared" si="48"/>
        <v/>
      </c>
      <c r="B737" s="149"/>
      <c r="C737" s="148"/>
      <c r="D737" s="148"/>
      <c r="E737" s="148"/>
      <c r="F737" s="148"/>
      <c r="G737" s="148"/>
      <c r="H737" s="148"/>
      <c r="I737" s="148"/>
      <c r="J737" s="148"/>
      <c r="K737" s="148"/>
      <c r="L737" s="148"/>
      <c r="M737" s="160"/>
      <c r="N737" s="161"/>
      <c r="O737" s="204" t="str">
        <f t="shared" si="47"/>
        <v/>
      </c>
      <c r="P737" s="151"/>
      <c r="Q737" s="152"/>
      <c r="R737" s="153" t="str">
        <f t="shared" si="49"/>
        <v/>
      </c>
      <c r="S737" s="148"/>
      <c r="T737" s="148"/>
      <c r="U737" s="154"/>
      <c r="V737" s="155"/>
      <c r="AB737" s="132"/>
    </row>
    <row r="738" spans="1:28" ht="20.100000000000001" customHeight="1">
      <c r="A738" s="219" t="str">
        <f t="shared" si="48"/>
        <v/>
      </c>
      <c r="B738" s="149"/>
      <c r="C738" s="148"/>
      <c r="D738" s="148"/>
      <c r="E738" s="148"/>
      <c r="F738" s="148"/>
      <c r="G738" s="148"/>
      <c r="H738" s="148"/>
      <c r="I738" s="148"/>
      <c r="J738" s="148"/>
      <c r="K738" s="148"/>
      <c r="L738" s="148"/>
      <c r="M738" s="160"/>
      <c r="N738" s="161"/>
      <c r="O738" s="204" t="str">
        <f t="shared" si="47"/>
        <v/>
      </c>
      <c r="P738" s="151"/>
      <c r="Q738" s="152"/>
      <c r="R738" s="153" t="str">
        <f t="shared" si="49"/>
        <v/>
      </c>
      <c r="S738" s="148"/>
      <c r="T738" s="148"/>
      <c r="U738" s="154"/>
      <c r="V738" s="155"/>
      <c r="AB738" s="132"/>
    </row>
    <row r="739" spans="1:28" ht="20.100000000000001" customHeight="1">
      <c r="A739" s="219" t="str">
        <f t="shared" si="48"/>
        <v/>
      </c>
      <c r="B739" s="149"/>
      <c r="C739" s="148"/>
      <c r="D739" s="148"/>
      <c r="E739" s="148"/>
      <c r="F739" s="148"/>
      <c r="G739" s="148"/>
      <c r="H739" s="148"/>
      <c r="I739" s="148"/>
      <c r="J739" s="148"/>
      <c r="K739" s="148"/>
      <c r="L739" s="148"/>
      <c r="M739" s="160"/>
      <c r="N739" s="161"/>
      <c r="O739" s="204" t="str">
        <f t="shared" si="47"/>
        <v/>
      </c>
      <c r="P739" s="151"/>
      <c r="Q739" s="152"/>
      <c r="R739" s="153" t="str">
        <f t="shared" si="49"/>
        <v/>
      </c>
      <c r="S739" s="148"/>
      <c r="T739" s="148"/>
      <c r="U739" s="154"/>
      <c r="V739" s="155"/>
      <c r="AB739" s="132"/>
    </row>
    <row r="740" spans="1:28" ht="20.100000000000001" customHeight="1">
      <c r="A740" s="219" t="str">
        <f t="shared" si="48"/>
        <v/>
      </c>
      <c r="B740" s="149"/>
      <c r="C740" s="148"/>
      <c r="D740" s="148"/>
      <c r="E740" s="148"/>
      <c r="F740" s="148"/>
      <c r="G740" s="148"/>
      <c r="H740" s="148"/>
      <c r="I740" s="148"/>
      <c r="J740" s="148"/>
      <c r="K740" s="148"/>
      <c r="L740" s="148"/>
      <c r="M740" s="160"/>
      <c r="N740" s="161"/>
      <c r="O740" s="204" t="str">
        <f t="shared" si="47"/>
        <v/>
      </c>
      <c r="P740" s="151"/>
      <c r="Q740" s="152"/>
      <c r="R740" s="153" t="str">
        <f t="shared" si="49"/>
        <v/>
      </c>
      <c r="S740" s="148"/>
      <c r="T740" s="148"/>
      <c r="U740" s="154"/>
      <c r="V740" s="155"/>
      <c r="AB740" s="132"/>
    </row>
    <row r="741" spans="1:28" ht="20.100000000000001" customHeight="1">
      <c r="A741" s="219" t="str">
        <f t="shared" si="48"/>
        <v/>
      </c>
      <c r="B741" s="149"/>
      <c r="C741" s="148"/>
      <c r="D741" s="148"/>
      <c r="E741" s="148"/>
      <c r="F741" s="148"/>
      <c r="G741" s="148"/>
      <c r="H741" s="148"/>
      <c r="I741" s="148"/>
      <c r="J741" s="148"/>
      <c r="K741" s="148"/>
      <c r="L741" s="148"/>
      <c r="M741" s="160"/>
      <c r="N741" s="161"/>
      <c r="O741" s="204" t="str">
        <f t="shared" si="47"/>
        <v/>
      </c>
      <c r="P741" s="151"/>
      <c r="Q741" s="152"/>
      <c r="R741" s="153" t="str">
        <f t="shared" si="49"/>
        <v/>
      </c>
      <c r="S741" s="148"/>
      <c r="T741" s="148"/>
      <c r="U741" s="154"/>
      <c r="V741" s="155"/>
      <c r="AB741" s="132"/>
    </row>
    <row r="742" spans="1:28" ht="20.100000000000001" customHeight="1">
      <c r="A742" s="219" t="str">
        <f t="shared" si="48"/>
        <v/>
      </c>
      <c r="B742" s="149"/>
      <c r="C742" s="148"/>
      <c r="D742" s="148"/>
      <c r="E742" s="148"/>
      <c r="F742" s="148"/>
      <c r="G742" s="148"/>
      <c r="H742" s="148"/>
      <c r="I742" s="148"/>
      <c r="J742" s="148"/>
      <c r="K742" s="148"/>
      <c r="L742" s="148"/>
      <c r="M742" s="160"/>
      <c r="N742" s="161"/>
      <c r="O742" s="204" t="str">
        <f t="shared" si="47"/>
        <v/>
      </c>
      <c r="P742" s="151"/>
      <c r="Q742" s="152"/>
      <c r="R742" s="153" t="str">
        <f t="shared" si="49"/>
        <v/>
      </c>
      <c r="S742" s="148"/>
      <c r="T742" s="148"/>
      <c r="U742" s="154"/>
      <c r="V742" s="155"/>
      <c r="AB742" s="132"/>
    </row>
    <row r="743" spans="1:28" ht="20.100000000000001" customHeight="1">
      <c r="A743" s="219" t="str">
        <f t="shared" si="48"/>
        <v/>
      </c>
      <c r="B743" s="149"/>
      <c r="C743" s="148"/>
      <c r="D743" s="148"/>
      <c r="E743" s="148"/>
      <c r="F743" s="148"/>
      <c r="G743" s="148"/>
      <c r="H743" s="148"/>
      <c r="I743" s="148"/>
      <c r="J743" s="148"/>
      <c r="K743" s="148"/>
      <c r="L743" s="148"/>
      <c r="M743" s="160"/>
      <c r="N743" s="161"/>
      <c r="O743" s="204" t="str">
        <f t="shared" si="47"/>
        <v/>
      </c>
      <c r="P743" s="151"/>
      <c r="Q743" s="152"/>
      <c r="R743" s="153" t="str">
        <f t="shared" si="49"/>
        <v/>
      </c>
      <c r="S743" s="148"/>
      <c r="T743" s="148"/>
      <c r="U743" s="154"/>
      <c r="V743" s="155"/>
      <c r="AB743" s="132"/>
    </row>
    <row r="744" spans="1:28" ht="20.100000000000001" customHeight="1">
      <c r="A744" s="219" t="str">
        <f t="shared" si="48"/>
        <v/>
      </c>
      <c r="B744" s="149"/>
      <c r="C744" s="148"/>
      <c r="D744" s="148"/>
      <c r="E744" s="148"/>
      <c r="F744" s="148"/>
      <c r="G744" s="148"/>
      <c r="H744" s="148"/>
      <c r="I744" s="148"/>
      <c r="J744" s="148"/>
      <c r="K744" s="148"/>
      <c r="L744" s="148"/>
      <c r="M744" s="160"/>
      <c r="N744" s="161"/>
      <c r="O744" s="204" t="str">
        <f t="shared" si="47"/>
        <v/>
      </c>
      <c r="P744" s="151"/>
      <c r="Q744" s="152"/>
      <c r="R744" s="153" t="str">
        <f t="shared" si="49"/>
        <v/>
      </c>
      <c r="S744" s="148"/>
      <c r="T744" s="148"/>
      <c r="U744" s="154"/>
      <c r="V744" s="155"/>
      <c r="AB744" s="132"/>
    </row>
    <row r="745" spans="1:28" ht="20.100000000000001" customHeight="1">
      <c r="A745" s="219" t="str">
        <f t="shared" si="48"/>
        <v/>
      </c>
      <c r="B745" s="149"/>
      <c r="C745" s="148"/>
      <c r="D745" s="148"/>
      <c r="E745" s="148"/>
      <c r="F745" s="148"/>
      <c r="G745" s="148"/>
      <c r="H745" s="148"/>
      <c r="I745" s="148"/>
      <c r="J745" s="148"/>
      <c r="K745" s="148"/>
      <c r="L745" s="148"/>
      <c r="M745" s="160"/>
      <c r="N745" s="161"/>
      <c r="O745" s="204" t="str">
        <f t="shared" si="47"/>
        <v/>
      </c>
      <c r="P745" s="151"/>
      <c r="Q745" s="152"/>
      <c r="R745" s="153" t="str">
        <f t="shared" si="49"/>
        <v/>
      </c>
      <c r="S745" s="148"/>
      <c r="T745" s="148"/>
      <c r="U745" s="154"/>
      <c r="V745" s="155"/>
      <c r="AB745" s="132"/>
    </row>
    <row r="746" spans="1:28" ht="20.100000000000001" customHeight="1">
      <c r="A746" s="219" t="str">
        <f t="shared" si="48"/>
        <v/>
      </c>
      <c r="B746" s="149"/>
      <c r="C746" s="148"/>
      <c r="D746" s="148"/>
      <c r="E746" s="148"/>
      <c r="F746" s="148"/>
      <c r="G746" s="148"/>
      <c r="H746" s="148"/>
      <c r="I746" s="148"/>
      <c r="J746" s="148"/>
      <c r="K746" s="148"/>
      <c r="L746" s="148"/>
      <c r="M746" s="160"/>
      <c r="N746" s="161"/>
      <c r="O746" s="204" t="str">
        <f t="shared" si="47"/>
        <v/>
      </c>
      <c r="P746" s="151"/>
      <c r="Q746" s="152"/>
      <c r="R746" s="153" t="str">
        <f t="shared" si="49"/>
        <v/>
      </c>
      <c r="S746" s="148"/>
      <c r="T746" s="148"/>
      <c r="U746" s="154"/>
      <c r="V746" s="155"/>
      <c r="AB746" s="132"/>
    </row>
    <row r="747" spans="1:28" ht="20.100000000000001" customHeight="1">
      <c r="A747" s="219" t="str">
        <f t="shared" si="48"/>
        <v/>
      </c>
      <c r="B747" s="149"/>
      <c r="C747" s="148"/>
      <c r="D747" s="148"/>
      <c r="E747" s="148"/>
      <c r="F747" s="148"/>
      <c r="G747" s="148"/>
      <c r="H747" s="148"/>
      <c r="I747" s="148"/>
      <c r="J747" s="148"/>
      <c r="K747" s="148"/>
      <c r="L747" s="148"/>
      <c r="M747" s="160"/>
      <c r="N747" s="161"/>
      <c r="O747" s="204" t="str">
        <f t="shared" si="47"/>
        <v/>
      </c>
      <c r="P747" s="151"/>
      <c r="Q747" s="152"/>
      <c r="R747" s="153" t="str">
        <f t="shared" si="49"/>
        <v/>
      </c>
      <c r="S747" s="148"/>
      <c r="T747" s="148"/>
      <c r="U747" s="154"/>
      <c r="V747" s="155"/>
      <c r="AB747" s="132"/>
    </row>
    <row r="748" spans="1:28" ht="20.100000000000001" customHeight="1">
      <c r="A748" s="219" t="str">
        <f t="shared" si="48"/>
        <v/>
      </c>
      <c r="B748" s="149"/>
      <c r="C748" s="148"/>
      <c r="D748" s="148"/>
      <c r="E748" s="148"/>
      <c r="F748" s="148"/>
      <c r="G748" s="148"/>
      <c r="H748" s="148"/>
      <c r="I748" s="148"/>
      <c r="J748" s="148"/>
      <c r="K748" s="148"/>
      <c r="L748" s="148"/>
      <c r="M748" s="160"/>
      <c r="N748" s="161"/>
      <c r="O748" s="204" t="str">
        <f t="shared" si="47"/>
        <v/>
      </c>
      <c r="P748" s="151"/>
      <c r="Q748" s="152"/>
      <c r="R748" s="153" t="str">
        <f t="shared" si="49"/>
        <v/>
      </c>
      <c r="S748" s="148"/>
      <c r="T748" s="148"/>
      <c r="U748" s="154"/>
      <c r="V748" s="155"/>
      <c r="AB748" s="132"/>
    </row>
    <row r="749" spans="1:28" ht="20.100000000000001" customHeight="1">
      <c r="A749" s="219" t="str">
        <f t="shared" si="48"/>
        <v/>
      </c>
      <c r="B749" s="149"/>
      <c r="C749" s="148"/>
      <c r="D749" s="148"/>
      <c r="E749" s="148"/>
      <c r="F749" s="148"/>
      <c r="G749" s="148"/>
      <c r="H749" s="148"/>
      <c r="I749" s="148"/>
      <c r="J749" s="148"/>
      <c r="K749" s="148"/>
      <c r="L749" s="148"/>
      <c r="M749" s="160"/>
      <c r="N749" s="161"/>
      <c r="O749" s="204" t="str">
        <f t="shared" si="47"/>
        <v/>
      </c>
      <c r="P749" s="151"/>
      <c r="Q749" s="152"/>
      <c r="R749" s="153" t="str">
        <f t="shared" si="49"/>
        <v/>
      </c>
      <c r="S749" s="148"/>
      <c r="T749" s="148"/>
      <c r="U749" s="154"/>
      <c r="V749" s="155"/>
      <c r="AB749" s="132"/>
    </row>
    <row r="750" spans="1:28" ht="20.100000000000001" customHeight="1">
      <c r="A750" s="219" t="str">
        <f t="shared" si="48"/>
        <v/>
      </c>
      <c r="B750" s="149"/>
      <c r="C750" s="148"/>
      <c r="D750" s="148"/>
      <c r="E750" s="148"/>
      <c r="F750" s="148"/>
      <c r="G750" s="148"/>
      <c r="H750" s="148"/>
      <c r="I750" s="148"/>
      <c r="J750" s="148"/>
      <c r="K750" s="148"/>
      <c r="L750" s="148"/>
      <c r="M750" s="160"/>
      <c r="N750" s="161"/>
      <c r="O750" s="204" t="str">
        <f t="shared" si="47"/>
        <v/>
      </c>
      <c r="P750" s="151"/>
      <c r="Q750" s="152"/>
      <c r="R750" s="153" t="str">
        <f t="shared" si="49"/>
        <v/>
      </c>
      <c r="S750" s="148"/>
      <c r="T750" s="148"/>
      <c r="U750" s="154"/>
      <c r="V750" s="155"/>
      <c r="AB750" s="132"/>
    </row>
    <row r="751" spans="1:28" ht="20.100000000000001" customHeight="1">
      <c r="A751" s="219" t="str">
        <f t="shared" si="48"/>
        <v/>
      </c>
      <c r="B751" s="149"/>
      <c r="C751" s="148"/>
      <c r="D751" s="148"/>
      <c r="E751" s="148"/>
      <c r="F751" s="148"/>
      <c r="G751" s="148"/>
      <c r="H751" s="148"/>
      <c r="I751" s="148"/>
      <c r="J751" s="148"/>
      <c r="K751" s="148"/>
      <c r="L751" s="148"/>
      <c r="M751" s="160"/>
      <c r="N751" s="161"/>
      <c r="O751" s="204" t="str">
        <f t="shared" si="47"/>
        <v/>
      </c>
      <c r="P751" s="151"/>
      <c r="Q751" s="152"/>
      <c r="R751" s="153" t="str">
        <f t="shared" si="49"/>
        <v/>
      </c>
      <c r="S751" s="148"/>
      <c r="T751" s="148"/>
      <c r="U751" s="154"/>
      <c r="V751" s="155"/>
      <c r="AB751" s="132"/>
    </row>
    <row r="752" spans="1:28" ht="20.100000000000001" customHeight="1">
      <c r="A752" s="219" t="str">
        <f t="shared" si="48"/>
        <v/>
      </c>
      <c r="B752" s="149"/>
      <c r="C752" s="148"/>
      <c r="D752" s="148"/>
      <c r="E752" s="148"/>
      <c r="F752" s="148"/>
      <c r="G752" s="148"/>
      <c r="H752" s="148"/>
      <c r="I752" s="148"/>
      <c r="J752" s="148"/>
      <c r="K752" s="148"/>
      <c r="L752" s="148"/>
      <c r="M752" s="160"/>
      <c r="N752" s="161"/>
      <c r="O752" s="204" t="str">
        <f t="shared" si="47"/>
        <v/>
      </c>
      <c r="P752" s="151"/>
      <c r="Q752" s="152"/>
      <c r="R752" s="153" t="str">
        <f t="shared" si="49"/>
        <v/>
      </c>
      <c r="S752" s="148"/>
      <c r="T752" s="148"/>
      <c r="U752" s="154"/>
      <c r="V752" s="155"/>
      <c r="AB752" s="132"/>
    </row>
    <row r="753" spans="1:28" ht="20.100000000000001" customHeight="1">
      <c r="A753" s="219" t="str">
        <f t="shared" si="48"/>
        <v/>
      </c>
      <c r="B753" s="149"/>
      <c r="C753" s="148"/>
      <c r="D753" s="148"/>
      <c r="E753" s="148"/>
      <c r="F753" s="148"/>
      <c r="G753" s="148"/>
      <c r="H753" s="148"/>
      <c r="I753" s="148"/>
      <c r="J753" s="148"/>
      <c r="K753" s="148"/>
      <c r="L753" s="148"/>
      <c r="M753" s="160"/>
      <c r="N753" s="161"/>
      <c r="O753" s="204" t="str">
        <f t="shared" si="47"/>
        <v/>
      </c>
      <c r="P753" s="151"/>
      <c r="Q753" s="152"/>
      <c r="R753" s="153" t="str">
        <f t="shared" si="49"/>
        <v/>
      </c>
      <c r="S753" s="148"/>
      <c r="T753" s="148"/>
      <c r="U753" s="154"/>
      <c r="V753" s="155"/>
      <c r="AB753" s="132"/>
    </row>
    <row r="754" spans="1:28" ht="20.100000000000001" customHeight="1">
      <c r="A754" s="219" t="str">
        <f t="shared" si="48"/>
        <v/>
      </c>
      <c r="B754" s="149"/>
      <c r="C754" s="148"/>
      <c r="D754" s="148"/>
      <c r="E754" s="148"/>
      <c r="F754" s="148"/>
      <c r="G754" s="148"/>
      <c r="H754" s="148"/>
      <c r="I754" s="148"/>
      <c r="J754" s="148"/>
      <c r="K754" s="148"/>
      <c r="L754" s="148"/>
      <c r="M754" s="160"/>
      <c r="N754" s="161"/>
      <c r="O754" s="204" t="str">
        <f t="shared" si="47"/>
        <v/>
      </c>
      <c r="P754" s="151"/>
      <c r="Q754" s="152"/>
      <c r="R754" s="153" t="str">
        <f t="shared" si="49"/>
        <v/>
      </c>
      <c r="S754" s="148"/>
      <c r="T754" s="148"/>
      <c r="U754" s="154"/>
      <c r="V754" s="155"/>
      <c r="AB754" s="132"/>
    </row>
    <row r="755" spans="1:28" ht="20.100000000000001" customHeight="1">
      <c r="A755" s="219" t="str">
        <f t="shared" si="48"/>
        <v/>
      </c>
      <c r="B755" s="149"/>
      <c r="C755" s="148"/>
      <c r="D755" s="148"/>
      <c r="E755" s="148"/>
      <c r="F755" s="148"/>
      <c r="G755" s="148"/>
      <c r="H755" s="148"/>
      <c r="I755" s="148"/>
      <c r="J755" s="148"/>
      <c r="K755" s="148"/>
      <c r="L755" s="148"/>
      <c r="M755" s="160"/>
      <c r="N755" s="161"/>
      <c r="O755" s="204" t="str">
        <f t="shared" si="47"/>
        <v/>
      </c>
      <c r="P755" s="151"/>
      <c r="Q755" s="152"/>
      <c r="R755" s="153" t="str">
        <f t="shared" si="49"/>
        <v/>
      </c>
      <c r="S755" s="148"/>
      <c r="T755" s="148"/>
      <c r="U755" s="154"/>
      <c r="V755" s="155"/>
      <c r="AB755" s="132"/>
    </row>
    <row r="756" spans="1:28" ht="20.100000000000001" customHeight="1">
      <c r="A756" s="219" t="str">
        <f t="shared" si="48"/>
        <v/>
      </c>
      <c r="B756" s="149"/>
      <c r="C756" s="148"/>
      <c r="D756" s="148"/>
      <c r="E756" s="148"/>
      <c r="F756" s="148"/>
      <c r="G756" s="148"/>
      <c r="H756" s="148"/>
      <c r="I756" s="148"/>
      <c r="J756" s="148"/>
      <c r="K756" s="148"/>
      <c r="L756" s="148"/>
      <c r="M756" s="160"/>
      <c r="N756" s="161"/>
      <c r="O756" s="204" t="str">
        <f t="shared" si="47"/>
        <v/>
      </c>
      <c r="P756" s="151"/>
      <c r="Q756" s="152"/>
      <c r="R756" s="153" t="str">
        <f t="shared" si="49"/>
        <v/>
      </c>
      <c r="S756" s="148"/>
      <c r="T756" s="148"/>
      <c r="U756" s="154"/>
      <c r="V756" s="155"/>
      <c r="AB756" s="132"/>
    </row>
    <row r="757" spans="1:28" ht="20.100000000000001" customHeight="1">
      <c r="A757" s="219" t="str">
        <f t="shared" si="48"/>
        <v/>
      </c>
      <c r="B757" s="149"/>
      <c r="C757" s="148"/>
      <c r="D757" s="148"/>
      <c r="E757" s="148"/>
      <c r="F757" s="148"/>
      <c r="G757" s="148"/>
      <c r="H757" s="148"/>
      <c r="I757" s="148"/>
      <c r="J757" s="148"/>
      <c r="K757" s="148"/>
      <c r="L757" s="148"/>
      <c r="M757" s="160"/>
      <c r="N757" s="161"/>
      <c r="O757" s="204" t="str">
        <f t="shared" si="47"/>
        <v/>
      </c>
      <c r="P757" s="151"/>
      <c r="Q757" s="152"/>
      <c r="R757" s="153" t="str">
        <f t="shared" si="49"/>
        <v/>
      </c>
      <c r="S757" s="148"/>
      <c r="T757" s="148"/>
      <c r="U757" s="154"/>
      <c r="V757" s="155"/>
      <c r="AB757" s="132"/>
    </row>
    <row r="758" spans="1:28" ht="20.100000000000001" customHeight="1">
      <c r="A758" s="219" t="str">
        <f t="shared" si="48"/>
        <v/>
      </c>
      <c r="B758" s="149"/>
      <c r="C758" s="148"/>
      <c r="D758" s="148"/>
      <c r="E758" s="148"/>
      <c r="F758" s="148"/>
      <c r="G758" s="148"/>
      <c r="H758" s="148"/>
      <c r="I758" s="148"/>
      <c r="J758" s="148"/>
      <c r="K758" s="148"/>
      <c r="L758" s="148"/>
      <c r="M758" s="160"/>
      <c r="N758" s="161"/>
      <c r="O758" s="204" t="str">
        <f t="shared" si="47"/>
        <v/>
      </c>
      <c r="P758" s="151"/>
      <c r="Q758" s="152"/>
      <c r="R758" s="153" t="str">
        <f t="shared" si="49"/>
        <v/>
      </c>
      <c r="S758" s="148"/>
      <c r="T758" s="148"/>
      <c r="U758" s="154"/>
      <c r="V758" s="155"/>
      <c r="AB758" s="132"/>
    </row>
    <row r="759" spans="1:28" ht="20.100000000000001" customHeight="1">
      <c r="A759" s="219" t="str">
        <f t="shared" si="48"/>
        <v/>
      </c>
      <c r="B759" s="149"/>
      <c r="C759" s="148"/>
      <c r="D759" s="148"/>
      <c r="E759" s="148"/>
      <c r="F759" s="148"/>
      <c r="G759" s="148"/>
      <c r="H759" s="148"/>
      <c r="I759" s="148"/>
      <c r="J759" s="148"/>
      <c r="K759" s="148"/>
      <c r="L759" s="148"/>
      <c r="M759" s="160"/>
      <c r="N759" s="161"/>
      <c r="O759" s="204" t="str">
        <f t="shared" si="47"/>
        <v/>
      </c>
      <c r="P759" s="151"/>
      <c r="Q759" s="152"/>
      <c r="R759" s="153" t="str">
        <f t="shared" si="49"/>
        <v/>
      </c>
      <c r="S759" s="148"/>
      <c r="T759" s="148"/>
      <c r="U759" s="154"/>
      <c r="V759" s="155"/>
      <c r="AB759" s="132"/>
    </row>
    <row r="760" spans="1:28" ht="20.100000000000001" customHeight="1">
      <c r="A760" s="219" t="str">
        <f t="shared" si="48"/>
        <v/>
      </c>
      <c r="B760" s="149"/>
      <c r="C760" s="148"/>
      <c r="D760" s="148"/>
      <c r="E760" s="148"/>
      <c r="F760" s="148"/>
      <c r="G760" s="148"/>
      <c r="H760" s="148"/>
      <c r="I760" s="148"/>
      <c r="J760" s="148"/>
      <c r="K760" s="148"/>
      <c r="L760" s="148"/>
      <c r="M760" s="160"/>
      <c r="N760" s="161"/>
      <c r="O760" s="204" t="str">
        <f t="shared" si="47"/>
        <v/>
      </c>
      <c r="P760" s="151"/>
      <c r="Q760" s="152"/>
      <c r="R760" s="153" t="str">
        <f t="shared" si="49"/>
        <v/>
      </c>
      <c r="S760" s="148"/>
      <c r="T760" s="148"/>
      <c r="U760" s="154"/>
      <c r="V760" s="155"/>
      <c r="AB760" s="132"/>
    </row>
    <row r="761" spans="1:28" ht="20.100000000000001" customHeight="1">
      <c r="A761" s="219" t="str">
        <f t="shared" si="48"/>
        <v/>
      </c>
      <c r="B761" s="149"/>
      <c r="C761" s="148"/>
      <c r="D761" s="148"/>
      <c r="E761" s="148"/>
      <c r="F761" s="148"/>
      <c r="G761" s="148"/>
      <c r="H761" s="148"/>
      <c r="I761" s="148"/>
      <c r="J761" s="148"/>
      <c r="K761" s="148"/>
      <c r="L761" s="148"/>
      <c r="M761" s="160"/>
      <c r="N761" s="161"/>
      <c r="O761" s="204" t="str">
        <f t="shared" si="47"/>
        <v/>
      </c>
      <c r="P761" s="151"/>
      <c r="Q761" s="152"/>
      <c r="R761" s="153" t="str">
        <f t="shared" si="49"/>
        <v/>
      </c>
      <c r="S761" s="148"/>
      <c r="T761" s="148"/>
      <c r="U761" s="154"/>
      <c r="V761" s="155"/>
      <c r="AB761" s="132"/>
    </row>
    <row r="762" spans="1:28" ht="20.100000000000001" customHeight="1">
      <c r="A762" s="219" t="str">
        <f t="shared" si="48"/>
        <v/>
      </c>
      <c r="B762" s="149"/>
      <c r="C762" s="148"/>
      <c r="D762" s="148"/>
      <c r="E762" s="148"/>
      <c r="F762" s="148"/>
      <c r="G762" s="148"/>
      <c r="H762" s="148"/>
      <c r="I762" s="148"/>
      <c r="J762" s="148"/>
      <c r="K762" s="148"/>
      <c r="L762" s="148"/>
      <c r="M762" s="160"/>
      <c r="N762" s="161"/>
      <c r="O762" s="204" t="str">
        <f t="shared" si="47"/>
        <v/>
      </c>
      <c r="P762" s="151"/>
      <c r="Q762" s="152"/>
      <c r="R762" s="153" t="str">
        <f t="shared" si="49"/>
        <v/>
      </c>
      <c r="S762" s="148"/>
      <c r="T762" s="148"/>
      <c r="U762" s="154"/>
      <c r="V762" s="155"/>
      <c r="AB762" s="132"/>
    </row>
    <row r="763" spans="1:28" ht="20.100000000000001" customHeight="1">
      <c r="A763" s="219" t="str">
        <f t="shared" si="48"/>
        <v/>
      </c>
      <c r="B763" s="149"/>
      <c r="C763" s="148"/>
      <c r="D763" s="148"/>
      <c r="E763" s="148"/>
      <c r="F763" s="148"/>
      <c r="G763" s="148"/>
      <c r="H763" s="148"/>
      <c r="I763" s="148"/>
      <c r="J763" s="148"/>
      <c r="K763" s="148"/>
      <c r="L763" s="148"/>
      <c r="M763" s="160"/>
      <c r="N763" s="161"/>
      <c r="O763" s="204" t="str">
        <f t="shared" si="47"/>
        <v/>
      </c>
      <c r="P763" s="151"/>
      <c r="Q763" s="152"/>
      <c r="R763" s="153" t="str">
        <f t="shared" si="49"/>
        <v/>
      </c>
      <c r="S763" s="148"/>
      <c r="T763" s="148"/>
      <c r="U763" s="154"/>
      <c r="V763" s="155"/>
      <c r="AB763" s="132"/>
    </row>
    <row r="764" spans="1:28" ht="20.100000000000001" customHeight="1">
      <c r="A764" s="219" t="str">
        <f t="shared" si="48"/>
        <v/>
      </c>
      <c r="B764" s="149"/>
      <c r="C764" s="148"/>
      <c r="D764" s="148"/>
      <c r="E764" s="148"/>
      <c r="F764" s="148"/>
      <c r="G764" s="148"/>
      <c r="H764" s="148"/>
      <c r="I764" s="148"/>
      <c r="J764" s="148"/>
      <c r="K764" s="148"/>
      <c r="L764" s="148"/>
      <c r="M764" s="160"/>
      <c r="N764" s="161"/>
      <c r="O764" s="204" t="str">
        <f t="shared" si="47"/>
        <v/>
      </c>
      <c r="P764" s="151"/>
      <c r="Q764" s="152"/>
      <c r="R764" s="153" t="str">
        <f t="shared" si="49"/>
        <v/>
      </c>
      <c r="S764" s="148"/>
      <c r="T764" s="148"/>
      <c r="U764" s="154"/>
      <c r="V764" s="155"/>
      <c r="AB764" s="132"/>
    </row>
    <row r="765" spans="1:28" ht="20.100000000000001" customHeight="1">
      <c r="A765" s="219" t="str">
        <f t="shared" si="48"/>
        <v/>
      </c>
      <c r="B765" s="149"/>
      <c r="C765" s="148"/>
      <c r="D765" s="148"/>
      <c r="E765" s="148"/>
      <c r="F765" s="148"/>
      <c r="G765" s="148"/>
      <c r="H765" s="148"/>
      <c r="I765" s="148"/>
      <c r="J765" s="148"/>
      <c r="K765" s="148"/>
      <c r="L765" s="148"/>
      <c r="M765" s="160"/>
      <c r="N765" s="161"/>
      <c r="O765" s="204" t="str">
        <f t="shared" si="47"/>
        <v/>
      </c>
      <c r="P765" s="151"/>
      <c r="Q765" s="152"/>
      <c r="R765" s="153" t="str">
        <f t="shared" si="49"/>
        <v/>
      </c>
      <c r="S765" s="148"/>
      <c r="T765" s="148"/>
      <c r="U765" s="154"/>
      <c r="V765" s="155"/>
      <c r="AB765" s="132"/>
    </row>
    <row r="766" spans="1:28" ht="20.100000000000001" customHeight="1">
      <c r="A766" s="219" t="str">
        <f t="shared" si="48"/>
        <v/>
      </c>
      <c r="B766" s="149"/>
      <c r="C766" s="148"/>
      <c r="D766" s="148"/>
      <c r="E766" s="148"/>
      <c r="F766" s="148"/>
      <c r="G766" s="148"/>
      <c r="H766" s="148"/>
      <c r="I766" s="148"/>
      <c r="J766" s="148"/>
      <c r="K766" s="148"/>
      <c r="L766" s="148"/>
      <c r="M766" s="160"/>
      <c r="N766" s="161"/>
      <c r="O766" s="204" t="str">
        <f t="shared" si="47"/>
        <v/>
      </c>
      <c r="P766" s="151"/>
      <c r="Q766" s="152"/>
      <c r="R766" s="153" t="str">
        <f t="shared" si="49"/>
        <v/>
      </c>
      <c r="S766" s="148"/>
      <c r="T766" s="148"/>
      <c r="U766" s="154"/>
      <c r="V766" s="155"/>
      <c r="AB766" s="132"/>
    </row>
    <row r="767" spans="1:28" ht="20.100000000000001" customHeight="1">
      <c r="A767" s="219" t="str">
        <f t="shared" si="48"/>
        <v/>
      </c>
      <c r="B767" s="149"/>
      <c r="C767" s="148"/>
      <c r="D767" s="148"/>
      <c r="E767" s="148"/>
      <c r="F767" s="148"/>
      <c r="G767" s="148"/>
      <c r="H767" s="148"/>
      <c r="I767" s="148"/>
      <c r="J767" s="148"/>
      <c r="K767" s="148"/>
      <c r="L767" s="148"/>
      <c r="M767" s="160"/>
      <c r="N767" s="161"/>
      <c r="O767" s="204" t="str">
        <f t="shared" si="47"/>
        <v/>
      </c>
      <c r="P767" s="151"/>
      <c r="Q767" s="152"/>
      <c r="R767" s="153" t="str">
        <f t="shared" si="49"/>
        <v/>
      </c>
      <c r="S767" s="148"/>
      <c r="T767" s="148"/>
      <c r="U767" s="154"/>
      <c r="V767" s="155"/>
      <c r="AB767" s="132"/>
    </row>
    <row r="768" spans="1:28" ht="20.100000000000001" customHeight="1">
      <c r="A768" s="219" t="str">
        <f t="shared" si="48"/>
        <v/>
      </c>
      <c r="B768" s="149"/>
      <c r="C768" s="148"/>
      <c r="D768" s="148"/>
      <c r="E768" s="148"/>
      <c r="F768" s="148"/>
      <c r="G768" s="148"/>
      <c r="H768" s="148"/>
      <c r="I768" s="148"/>
      <c r="J768" s="148"/>
      <c r="K768" s="148"/>
      <c r="L768" s="148"/>
      <c r="M768" s="160"/>
      <c r="N768" s="161"/>
      <c r="O768" s="204" t="str">
        <f t="shared" si="47"/>
        <v/>
      </c>
      <c r="P768" s="151"/>
      <c r="Q768" s="152"/>
      <c r="R768" s="153" t="str">
        <f t="shared" si="49"/>
        <v/>
      </c>
      <c r="S768" s="148"/>
      <c r="T768" s="148"/>
      <c r="U768" s="154"/>
      <c r="V768" s="155"/>
      <c r="AB768" s="132"/>
    </row>
    <row r="769" spans="1:28" ht="20.100000000000001" customHeight="1">
      <c r="A769" s="219" t="str">
        <f t="shared" si="48"/>
        <v/>
      </c>
      <c r="B769" s="149"/>
      <c r="C769" s="148"/>
      <c r="D769" s="148"/>
      <c r="E769" s="148"/>
      <c r="F769" s="148"/>
      <c r="G769" s="148"/>
      <c r="H769" s="148"/>
      <c r="I769" s="148"/>
      <c r="J769" s="148"/>
      <c r="K769" s="148"/>
      <c r="L769" s="148"/>
      <c r="M769" s="160"/>
      <c r="N769" s="161"/>
      <c r="O769" s="204" t="str">
        <f t="shared" ref="O769:O832" si="50">IF(H769="","",SUMIF(A769:A11111,A769,M769:N11111)+SUMIF(A769:A11111,A769,N769:N11111))</f>
        <v/>
      </c>
      <c r="P769" s="151"/>
      <c r="Q769" s="152"/>
      <c r="R769" s="153" t="str">
        <f t="shared" si="49"/>
        <v/>
      </c>
      <c r="S769" s="148"/>
      <c r="T769" s="148"/>
      <c r="U769" s="154"/>
      <c r="V769" s="155"/>
      <c r="AB769" s="132"/>
    </row>
    <row r="770" spans="1:28" ht="20.100000000000001" customHeight="1">
      <c r="A770" s="219" t="str">
        <f t="shared" ref="A770:A833" si="51">IF(K770="","",IF(B770="",A769,A769+1))</f>
        <v/>
      </c>
      <c r="B770" s="149"/>
      <c r="C770" s="148"/>
      <c r="D770" s="148"/>
      <c r="E770" s="148"/>
      <c r="F770" s="148"/>
      <c r="G770" s="148"/>
      <c r="H770" s="148"/>
      <c r="I770" s="148"/>
      <c r="J770" s="148"/>
      <c r="K770" s="148"/>
      <c r="L770" s="148"/>
      <c r="M770" s="160"/>
      <c r="N770" s="161"/>
      <c r="O770" s="204" t="str">
        <f t="shared" si="50"/>
        <v/>
      </c>
      <c r="P770" s="151"/>
      <c r="Q770" s="152"/>
      <c r="R770" s="153" t="str">
        <f t="shared" si="49"/>
        <v/>
      </c>
      <c r="S770" s="148"/>
      <c r="T770" s="148"/>
      <c r="U770" s="154"/>
      <c r="V770" s="155"/>
      <c r="AB770" s="132"/>
    </row>
    <row r="771" spans="1:28" ht="20.100000000000001" customHeight="1">
      <c r="A771" s="219" t="str">
        <f t="shared" si="51"/>
        <v/>
      </c>
      <c r="B771" s="149"/>
      <c r="C771" s="148"/>
      <c r="D771" s="148"/>
      <c r="E771" s="148"/>
      <c r="F771" s="148"/>
      <c r="G771" s="148"/>
      <c r="H771" s="148"/>
      <c r="I771" s="148"/>
      <c r="J771" s="148"/>
      <c r="K771" s="148"/>
      <c r="L771" s="148"/>
      <c r="M771" s="160"/>
      <c r="N771" s="161"/>
      <c r="O771" s="204" t="str">
        <f t="shared" si="50"/>
        <v/>
      </c>
      <c r="P771" s="151"/>
      <c r="Q771" s="152"/>
      <c r="R771" s="153" t="str">
        <f t="shared" si="49"/>
        <v/>
      </c>
      <c r="S771" s="148"/>
      <c r="T771" s="148"/>
      <c r="U771" s="154"/>
      <c r="V771" s="155"/>
      <c r="AB771" s="132"/>
    </row>
    <row r="772" spans="1:28" ht="20.100000000000001" customHeight="1">
      <c r="A772" s="219" t="str">
        <f t="shared" si="51"/>
        <v/>
      </c>
      <c r="B772" s="149"/>
      <c r="C772" s="148"/>
      <c r="D772" s="148"/>
      <c r="E772" s="148"/>
      <c r="F772" s="148"/>
      <c r="G772" s="148"/>
      <c r="H772" s="148"/>
      <c r="I772" s="148"/>
      <c r="J772" s="148"/>
      <c r="K772" s="148"/>
      <c r="L772" s="148"/>
      <c r="M772" s="160"/>
      <c r="N772" s="161"/>
      <c r="O772" s="204" t="str">
        <f t="shared" si="50"/>
        <v/>
      </c>
      <c r="P772" s="151"/>
      <c r="Q772" s="152"/>
      <c r="R772" s="153" t="str">
        <f t="shared" si="49"/>
        <v/>
      </c>
      <c r="S772" s="148"/>
      <c r="T772" s="148"/>
      <c r="U772" s="154"/>
      <c r="V772" s="155"/>
      <c r="AB772" s="132"/>
    </row>
    <row r="773" spans="1:28" ht="20.100000000000001" customHeight="1">
      <c r="A773" s="219" t="str">
        <f t="shared" si="51"/>
        <v/>
      </c>
      <c r="B773" s="149"/>
      <c r="C773" s="148"/>
      <c r="D773" s="148"/>
      <c r="E773" s="148"/>
      <c r="F773" s="148"/>
      <c r="G773" s="148"/>
      <c r="H773" s="148"/>
      <c r="I773" s="148"/>
      <c r="J773" s="148"/>
      <c r="K773" s="148"/>
      <c r="L773" s="148"/>
      <c r="M773" s="160"/>
      <c r="N773" s="161"/>
      <c r="O773" s="204" t="str">
        <f t="shared" si="50"/>
        <v/>
      </c>
      <c r="P773" s="151"/>
      <c r="Q773" s="152"/>
      <c r="R773" s="153" t="str">
        <f t="shared" si="49"/>
        <v/>
      </c>
      <c r="S773" s="148"/>
      <c r="T773" s="148"/>
      <c r="U773" s="154"/>
      <c r="V773" s="155"/>
      <c r="AB773" s="132"/>
    </row>
    <row r="774" spans="1:28" ht="20.100000000000001" customHeight="1">
      <c r="A774" s="219" t="str">
        <f t="shared" si="51"/>
        <v/>
      </c>
      <c r="B774" s="149"/>
      <c r="C774" s="148"/>
      <c r="D774" s="148"/>
      <c r="E774" s="148"/>
      <c r="F774" s="148"/>
      <c r="G774" s="148"/>
      <c r="H774" s="148"/>
      <c r="I774" s="148"/>
      <c r="J774" s="148"/>
      <c r="K774" s="148"/>
      <c r="L774" s="148"/>
      <c r="M774" s="160"/>
      <c r="N774" s="161"/>
      <c r="O774" s="204" t="str">
        <f t="shared" si="50"/>
        <v/>
      </c>
      <c r="P774" s="151"/>
      <c r="Q774" s="152"/>
      <c r="R774" s="153" t="str">
        <f t="shared" si="49"/>
        <v/>
      </c>
      <c r="S774" s="148"/>
      <c r="T774" s="148"/>
      <c r="U774" s="154"/>
      <c r="V774" s="155"/>
      <c r="AB774" s="132"/>
    </row>
    <row r="775" spans="1:28" ht="20.100000000000001" customHeight="1">
      <c r="A775" s="219" t="str">
        <f t="shared" si="51"/>
        <v/>
      </c>
      <c r="B775" s="149"/>
      <c r="C775" s="148"/>
      <c r="D775" s="148"/>
      <c r="E775" s="148"/>
      <c r="F775" s="148"/>
      <c r="G775" s="148"/>
      <c r="H775" s="148"/>
      <c r="I775" s="148"/>
      <c r="J775" s="148"/>
      <c r="K775" s="148"/>
      <c r="L775" s="148"/>
      <c r="M775" s="160"/>
      <c r="N775" s="161"/>
      <c r="O775" s="204" t="str">
        <f t="shared" si="50"/>
        <v/>
      </c>
      <c r="P775" s="151"/>
      <c r="Q775" s="152"/>
      <c r="R775" s="153" t="str">
        <f t="shared" si="49"/>
        <v/>
      </c>
      <c r="S775" s="148"/>
      <c r="T775" s="148"/>
      <c r="U775" s="154"/>
      <c r="V775" s="155"/>
      <c r="AB775" s="132"/>
    </row>
    <row r="776" spans="1:28" ht="20.100000000000001" customHeight="1">
      <c r="A776" s="219" t="str">
        <f t="shared" si="51"/>
        <v/>
      </c>
      <c r="B776" s="149"/>
      <c r="C776" s="148"/>
      <c r="D776" s="148"/>
      <c r="E776" s="148"/>
      <c r="F776" s="148"/>
      <c r="G776" s="148"/>
      <c r="H776" s="148"/>
      <c r="I776" s="148"/>
      <c r="J776" s="148"/>
      <c r="K776" s="148"/>
      <c r="L776" s="148"/>
      <c r="M776" s="160"/>
      <c r="N776" s="161"/>
      <c r="O776" s="204" t="str">
        <f t="shared" si="50"/>
        <v/>
      </c>
      <c r="P776" s="151"/>
      <c r="Q776" s="152"/>
      <c r="R776" s="153" t="str">
        <f t="shared" ref="R776:R839" si="52">IF(Q776="","",O776-Q776)</f>
        <v/>
      </c>
      <c r="S776" s="148"/>
      <c r="T776" s="148"/>
      <c r="U776" s="154"/>
      <c r="V776" s="155"/>
      <c r="AB776" s="132"/>
    </row>
    <row r="777" spans="1:28" ht="20.100000000000001" customHeight="1">
      <c r="A777" s="219" t="str">
        <f t="shared" si="51"/>
        <v/>
      </c>
      <c r="B777" s="149"/>
      <c r="C777" s="148"/>
      <c r="D777" s="148"/>
      <c r="E777" s="148"/>
      <c r="F777" s="148"/>
      <c r="G777" s="148"/>
      <c r="H777" s="148"/>
      <c r="I777" s="148"/>
      <c r="J777" s="148"/>
      <c r="K777" s="148"/>
      <c r="L777" s="148"/>
      <c r="M777" s="160"/>
      <c r="N777" s="161"/>
      <c r="O777" s="204" t="str">
        <f t="shared" si="50"/>
        <v/>
      </c>
      <c r="P777" s="151"/>
      <c r="Q777" s="152"/>
      <c r="R777" s="153" t="str">
        <f t="shared" si="52"/>
        <v/>
      </c>
      <c r="S777" s="148"/>
      <c r="T777" s="148"/>
      <c r="U777" s="154"/>
      <c r="V777" s="155"/>
      <c r="AB777" s="132"/>
    </row>
    <row r="778" spans="1:28" ht="20.100000000000001" customHeight="1">
      <c r="A778" s="219" t="str">
        <f t="shared" si="51"/>
        <v/>
      </c>
      <c r="B778" s="149"/>
      <c r="C778" s="148"/>
      <c r="D778" s="148"/>
      <c r="E778" s="148"/>
      <c r="F778" s="148"/>
      <c r="G778" s="148"/>
      <c r="H778" s="148"/>
      <c r="I778" s="148"/>
      <c r="J778" s="148"/>
      <c r="K778" s="148"/>
      <c r="L778" s="148"/>
      <c r="M778" s="160"/>
      <c r="N778" s="161"/>
      <c r="O778" s="204" t="str">
        <f t="shared" si="50"/>
        <v/>
      </c>
      <c r="P778" s="151"/>
      <c r="Q778" s="152"/>
      <c r="R778" s="153" t="str">
        <f t="shared" si="52"/>
        <v/>
      </c>
      <c r="S778" s="148"/>
      <c r="T778" s="148"/>
      <c r="U778" s="154"/>
      <c r="V778" s="155"/>
      <c r="AB778" s="132"/>
    </row>
    <row r="779" spans="1:28" ht="20.100000000000001" customHeight="1">
      <c r="A779" s="219" t="str">
        <f t="shared" si="51"/>
        <v/>
      </c>
      <c r="B779" s="149"/>
      <c r="C779" s="148"/>
      <c r="D779" s="148"/>
      <c r="E779" s="148"/>
      <c r="F779" s="148"/>
      <c r="G779" s="148"/>
      <c r="H779" s="148"/>
      <c r="I779" s="148"/>
      <c r="J779" s="148"/>
      <c r="K779" s="148"/>
      <c r="L779" s="148"/>
      <c r="M779" s="160"/>
      <c r="N779" s="161"/>
      <c r="O779" s="204" t="str">
        <f t="shared" si="50"/>
        <v/>
      </c>
      <c r="P779" s="151"/>
      <c r="Q779" s="152"/>
      <c r="R779" s="153" t="str">
        <f t="shared" si="52"/>
        <v/>
      </c>
      <c r="S779" s="148"/>
      <c r="T779" s="148"/>
      <c r="U779" s="154"/>
      <c r="V779" s="155"/>
      <c r="AB779" s="132"/>
    </row>
    <row r="780" spans="1:28" ht="20.100000000000001" customHeight="1">
      <c r="A780" s="219" t="str">
        <f t="shared" si="51"/>
        <v/>
      </c>
      <c r="B780" s="149"/>
      <c r="C780" s="148"/>
      <c r="D780" s="148"/>
      <c r="E780" s="148"/>
      <c r="F780" s="148"/>
      <c r="G780" s="148"/>
      <c r="H780" s="148"/>
      <c r="I780" s="148"/>
      <c r="J780" s="148"/>
      <c r="K780" s="148"/>
      <c r="L780" s="148"/>
      <c r="M780" s="160"/>
      <c r="N780" s="161"/>
      <c r="O780" s="204" t="str">
        <f t="shared" si="50"/>
        <v/>
      </c>
      <c r="P780" s="151"/>
      <c r="Q780" s="152"/>
      <c r="R780" s="153" t="str">
        <f t="shared" si="52"/>
        <v/>
      </c>
      <c r="S780" s="148"/>
      <c r="T780" s="148"/>
      <c r="U780" s="154"/>
      <c r="V780" s="155"/>
      <c r="AB780" s="132"/>
    </row>
    <row r="781" spans="1:28" ht="20.100000000000001" customHeight="1">
      <c r="A781" s="219" t="str">
        <f t="shared" si="51"/>
        <v/>
      </c>
      <c r="B781" s="149"/>
      <c r="C781" s="148"/>
      <c r="D781" s="148"/>
      <c r="E781" s="148"/>
      <c r="F781" s="148"/>
      <c r="G781" s="148"/>
      <c r="H781" s="148"/>
      <c r="I781" s="148"/>
      <c r="J781" s="148"/>
      <c r="K781" s="148"/>
      <c r="L781" s="148"/>
      <c r="M781" s="160"/>
      <c r="N781" s="161"/>
      <c r="O781" s="204" t="str">
        <f t="shared" si="50"/>
        <v/>
      </c>
      <c r="P781" s="151"/>
      <c r="Q781" s="152"/>
      <c r="R781" s="153" t="str">
        <f t="shared" si="52"/>
        <v/>
      </c>
      <c r="S781" s="148"/>
      <c r="T781" s="148"/>
      <c r="U781" s="154"/>
      <c r="V781" s="155"/>
      <c r="AB781" s="132"/>
    </row>
    <row r="782" spans="1:28" ht="20.100000000000001" customHeight="1">
      <c r="A782" s="219" t="str">
        <f t="shared" si="51"/>
        <v/>
      </c>
      <c r="B782" s="149"/>
      <c r="C782" s="148"/>
      <c r="D782" s="148"/>
      <c r="E782" s="148"/>
      <c r="F782" s="148"/>
      <c r="G782" s="148"/>
      <c r="H782" s="148"/>
      <c r="I782" s="148"/>
      <c r="J782" s="148"/>
      <c r="K782" s="148"/>
      <c r="L782" s="148"/>
      <c r="M782" s="160"/>
      <c r="N782" s="161"/>
      <c r="O782" s="204" t="str">
        <f t="shared" si="50"/>
        <v/>
      </c>
      <c r="P782" s="151"/>
      <c r="Q782" s="152"/>
      <c r="R782" s="153" t="str">
        <f t="shared" si="52"/>
        <v/>
      </c>
      <c r="S782" s="148"/>
      <c r="T782" s="148"/>
      <c r="U782" s="154"/>
      <c r="V782" s="155"/>
      <c r="AB782" s="132"/>
    </row>
    <row r="783" spans="1:28" ht="20.100000000000001" customHeight="1">
      <c r="A783" s="219" t="str">
        <f t="shared" si="51"/>
        <v/>
      </c>
      <c r="B783" s="149"/>
      <c r="C783" s="148"/>
      <c r="D783" s="148"/>
      <c r="E783" s="148"/>
      <c r="F783" s="148"/>
      <c r="G783" s="148"/>
      <c r="H783" s="148"/>
      <c r="I783" s="148"/>
      <c r="J783" s="148"/>
      <c r="K783" s="148"/>
      <c r="L783" s="148"/>
      <c r="M783" s="160"/>
      <c r="N783" s="161"/>
      <c r="O783" s="204" t="str">
        <f t="shared" si="50"/>
        <v/>
      </c>
      <c r="P783" s="151"/>
      <c r="Q783" s="152"/>
      <c r="R783" s="153" t="str">
        <f t="shared" si="52"/>
        <v/>
      </c>
      <c r="S783" s="148"/>
      <c r="T783" s="148"/>
      <c r="U783" s="154"/>
      <c r="V783" s="155"/>
      <c r="AB783" s="132"/>
    </row>
    <row r="784" spans="1:28" ht="20.100000000000001" customHeight="1">
      <c r="A784" s="219" t="str">
        <f t="shared" si="51"/>
        <v/>
      </c>
      <c r="B784" s="149"/>
      <c r="C784" s="148"/>
      <c r="D784" s="148"/>
      <c r="E784" s="148"/>
      <c r="F784" s="148"/>
      <c r="G784" s="148"/>
      <c r="H784" s="148"/>
      <c r="I784" s="148"/>
      <c r="J784" s="148"/>
      <c r="K784" s="148"/>
      <c r="L784" s="148"/>
      <c r="M784" s="160"/>
      <c r="N784" s="161"/>
      <c r="O784" s="204" t="str">
        <f t="shared" si="50"/>
        <v/>
      </c>
      <c r="P784" s="151"/>
      <c r="Q784" s="152"/>
      <c r="R784" s="153" t="str">
        <f t="shared" si="52"/>
        <v/>
      </c>
      <c r="S784" s="148"/>
      <c r="T784" s="148"/>
      <c r="U784" s="154"/>
      <c r="V784" s="155"/>
      <c r="AB784" s="132"/>
    </row>
    <row r="785" spans="1:28" ht="20.100000000000001" customHeight="1">
      <c r="A785" s="219" t="str">
        <f t="shared" si="51"/>
        <v/>
      </c>
      <c r="B785" s="149"/>
      <c r="C785" s="148"/>
      <c r="D785" s="148"/>
      <c r="E785" s="148"/>
      <c r="F785" s="148"/>
      <c r="G785" s="148"/>
      <c r="H785" s="148"/>
      <c r="I785" s="148"/>
      <c r="J785" s="148"/>
      <c r="K785" s="148"/>
      <c r="L785" s="148"/>
      <c r="M785" s="160"/>
      <c r="N785" s="161"/>
      <c r="O785" s="204" t="str">
        <f t="shared" si="50"/>
        <v/>
      </c>
      <c r="P785" s="151"/>
      <c r="Q785" s="152"/>
      <c r="R785" s="153" t="str">
        <f t="shared" si="52"/>
        <v/>
      </c>
      <c r="S785" s="148"/>
      <c r="T785" s="148"/>
      <c r="U785" s="154"/>
      <c r="V785" s="155"/>
      <c r="AB785" s="132"/>
    </row>
    <row r="786" spans="1:28" ht="20.100000000000001" customHeight="1">
      <c r="A786" s="219" t="str">
        <f t="shared" si="51"/>
        <v/>
      </c>
      <c r="B786" s="149"/>
      <c r="C786" s="148"/>
      <c r="D786" s="148"/>
      <c r="E786" s="148"/>
      <c r="F786" s="148"/>
      <c r="G786" s="148"/>
      <c r="H786" s="148"/>
      <c r="I786" s="148"/>
      <c r="J786" s="148"/>
      <c r="K786" s="148"/>
      <c r="L786" s="148"/>
      <c r="M786" s="160"/>
      <c r="N786" s="161"/>
      <c r="O786" s="204" t="str">
        <f t="shared" si="50"/>
        <v/>
      </c>
      <c r="P786" s="151"/>
      <c r="Q786" s="152"/>
      <c r="R786" s="153" t="str">
        <f t="shared" si="52"/>
        <v/>
      </c>
      <c r="S786" s="148"/>
      <c r="T786" s="148"/>
      <c r="U786" s="154"/>
      <c r="V786" s="155"/>
      <c r="AB786" s="132"/>
    </row>
    <row r="787" spans="1:28" ht="20.100000000000001" customHeight="1">
      <c r="A787" s="219" t="str">
        <f t="shared" si="51"/>
        <v/>
      </c>
      <c r="B787" s="149"/>
      <c r="C787" s="148"/>
      <c r="D787" s="148"/>
      <c r="E787" s="148"/>
      <c r="F787" s="148"/>
      <c r="G787" s="148"/>
      <c r="H787" s="148"/>
      <c r="I787" s="148"/>
      <c r="J787" s="148"/>
      <c r="K787" s="148"/>
      <c r="L787" s="148"/>
      <c r="M787" s="160"/>
      <c r="N787" s="161"/>
      <c r="O787" s="204" t="str">
        <f t="shared" si="50"/>
        <v/>
      </c>
      <c r="P787" s="151"/>
      <c r="Q787" s="152"/>
      <c r="R787" s="153" t="str">
        <f t="shared" si="52"/>
        <v/>
      </c>
      <c r="S787" s="148"/>
      <c r="T787" s="148"/>
      <c r="U787" s="154"/>
      <c r="V787" s="155"/>
      <c r="AB787" s="132"/>
    </row>
    <row r="788" spans="1:28" ht="20.100000000000001" customHeight="1">
      <c r="A788" s="219" t="str">
        <f t="shared" si="51"/>
        <v/>
      </c>
      <c r="B788" s="149"/>
      <c r="C788" s="148"/>
      <c r="D788" s="148"/>
      <c r="E788" s="148"/>
      <c r="F788" s="148"/>
      <c r="G788" s="148"/>
      <c r="H788" s="148"/>
      <c r="I788" s="148"/>
      <c r="J788" s="148"/>
      <c r="K788" s="148"/>
      <c r="L788" s="148"/>
      <c r="M788" s="160"/>
      <c r="N788" s="161"/>
      <c r="O788" s="204" t="str">
        <f t="shared" si="50"/>
        <v/>
      </c>
      <c r="P788" s="151"/>
      <c r="Q788" s="152"/>
      <c r="R788" s="153" t="str">
        <f t="shared" si="52"/>
        <v/>
      </c>
      <c r="S788" s="148"/>
      <c r="T788" s="148"/>
      <c r="U788" s="154"/>
      <c r="V788" s="155"/>
      <c r="AB788" s="132"/>
    </row>
    <row r="789" spans="1:28" ht="20.100000000000001" customHeight="1">
      <c r="A789" s="219" t="str">
        <f t="shared" si="51"/>
        <v/>
      </c>
      <c r="B789" s="149"/>
      <c r="C789" s="148"/>
      <c r="D789" s="148"/>
      <c r="E789" s="148"/>
      <c r="F789" s="148"/>
      <c r="G789" s="148"/>
      <c r="H789" s="148"/>
      <c r="I789" s="148"/>
      <c r="J789" s="148"/>
      <c r="K789" s="148"/>
      <c r="L789" s="148"/>
      <c r="M789" s="160"/>
      <c r="N789" s="161"/>
      <c r="O789" s="204" t="str">
        <f t="shared" si="50"/>
        <v/>
      </c>
      <c r="P789" s="151"/>
      <c r="Q789" s="152"/>
      <c r="R789" s="153" t="str">
        <f t="shared" si="52"/>
        <v/>
      </c>
      <c r="S789" s="148"/>
      <c r="T789" s="148"/>
      <c r="U789" s="154"/>
      <c r="V789" s="155"/>
      <c r="AB789" s="132"/>
    </row>
    <row r="790" spans="1:28" ht="20.100000000000001" customHeight="1">
      <c r="A790" s="219" t="str">
        <f t="shared" si="51"/>
        <v/>
      </c>
      <c r="B790" s="149"/>
      <c r="C790" s="148"/>
      <c r="D790" s="148"/>
      <c r="E790" s="148"/>
      <c r="F790" s="148"/>
      <c r="G790" s="148"/>
      <c r="H790" s="148"/>
      <c r="I790" s="148"/>
      <c r="J790" s="148"/>
      <c r="K790" s="148"/>
      <c r="L790" s="148"/>
      <c r="M790" s="160"/>
      <c r="N790" s="161"/>
      <c r="O790" s="204" t="str">
        <f t="shared" si="50"/>
        <v/>
      </c>
      <c r="P790" s="151"/>
      <c r="Q790" s="152"/>
      <c r="R790" s="153" t="str">
        <f t="shared" si="52"/>
        <v/>
      </c>
      <c r="S790" s="148"/>
      <c r="T790" s="148"/>
      <c r="U790" s="154"/>
      <c r="V790" s="155"/>
      <c r="AB790" s="132"/>
    </row>
    <row r="791" spans="1:28" ht="20.100000000000001" customHeight="1">
      <c r="A791" s="219" t="str">
        <f t="shared" si="51"/>
        <v/>
      </c>
      <c r="B791" s="149"/>
      <c r="C791" s="148"/>
      <c r="D791" s="148"/>
      <c r="E791" s="148"/>
      <c r="F791" s="148"/>
      <c r="G791" s="148"/>
      <c r="H791" s="148"/>
      <c r="I791" s="148"/>
      <c r="J791" s="148"/>
      <c r="K791" s="148"/>
      <c r="L791" s="148"/>
      <c r="M791" s="160"/>
      <c r="N791" s="161"/>
      <c r="O791" s="204" t="str">
        <f t="shared" si="50"/>
        <v/>
      </c>
      <c r="P791" s="151"/>
      <c r="Q791" s="152"/>
      <c r="R791" s="153" t="str">
        <f t="shared" si="52"/>
        <v/>
      </c>
      <c r="S791" s="148"/>
      <c r="T791" s="148"/>
      <c r="U791" s="154"/>
      <c r="V791" s="155"/>
      <c r="AB791" s="132"/>
    </row>
    <row r="792" spans="1:28" ht="20.100000000000001" customHeight="1">
      <c r="A792" s="219" t="str">
        <f t="shared" si="51"/>
        <v/>
      </c>
      <c r="B792" s="149"/>
      <c r="C792" s="148"/>
      <c r="D792" s="148"/>
      <c r="E792" s="148"/>
      <c r="F792" s="148"/>
      <c r="G792" s="148"/>
      <c r="H792" s="148"/>
      <c r="I792" s="148"/>
      <c r="J792" s="148"/>
      <c r="K792" s="148"/>
      <c r="L792" s="148"/>
      <c r="M792" s="160"/>
      <c r="N792" s="161"/>
      <c r="O792" s="204" t="str">
        <f t="shared" si="50"/>
        <v/>
      </c>
      <c r="P792" s="151"/>
      <c r="Q792" s="152"/>
      <c r="R792" s="153" t="str">
        <f t="shared" si="52"/>
        <v/>
      </c>
      <c r="S792" s="148"/>
      <c r="T792" s="148"/>
      <c r="U792" s="154"/>
      <c r="V792" s="155"/>
      <c r="AB792" s="132"/>
    </row>
    <row r="793" spans="1:28" ht="20.100000000000001" customHeight="1">
      <c r="A793" s="219" t="str">
        <f t="shared" si="51"/>
        <v/>
      </c>
      <c r="B793" s="149"/>
      <c r="C793" s="148"/>
      <c r="D793" s="148"/>
      <c r="E793" s="148"/>
      <c r="F793" s="148"/>
      <c r="G793" s="148"/>
      <c r="H793" s="148"/>
      <c r="I793" s="148"/>
      <c r="J793" s="148"/>
      <c r="K793" s="148"/>
      <c r="L793" s="148"/>
      <c r="M793" s="160"/>
      <c r="N793" s="161"/>
      <c r="O793" s="204" t="str">
        <f t="shared" si="50"/>
        <v/>
      </c>
      <c r="P793" s="151"/>
      <c r="Q793" s="152"/>
      <c r="R793" s="153" t="str">
        <f t="shared" si="52"/>
        <v/>
      </c>
      <c r="S793" s="148"/>
      <c r="T793" s="148"/>
      <c r="U793" s="154"/>
      <c r="V793" s="155"/>
      <c r="AB793" s="132"/>
    </row>
    <row r="794" spans="1:28" ht="20.100000000000001" customHeight="1">
      <c r="A794" s="219" t="str">
        <f t="shared" si="51"/>
        <v/>
      </c>
      <c r="B794" s="149"/>
      <c r="C794" s="148"/>
      <c r="D794" s="148"/>
      <c r="E794" s="148"/>
      <c r="F794" s="148"/>
      <c r="G794" s="148"/>
      <c r="H794" s="148"/>
      <c r="I794" s="148"/>
      <c r="J794" s="148"/>
      <c r="K794" s="148"/>
      <c r="L794" s="148"/>
      <c r="M794" s="160"/>
      <c r="N794" s="161"/>
      <c r="O794" s="204" t="str">
        <f t="shared" si="50"/>
        <v/>
      </c>
      <c r="P794" s="151"/>
      <c r="Q794" s="152"/>
      <c r="R794" s="153" t="str">
        <f t="shared" si="52"/>
        <v/>
      </c>
      <c r="S794" s="148"/>
      <c r="T794" s="148"/>
      <c r="U794" s="154"/>
      <c r="V794" s="155"/>
      <c r="AB794" s="132"/>
    </row>
    <row r="795" spans="1:28" ht="20.100000000000001" customHeight="1">
      <c r="A795" s="219" t="str">
        <f t="shared" si="51"/>
        <v/>
      </c>
      <c r="B795" s="149"/>
      <c r="C795" s="148"/>
      <c r="D795" s="148"/>
      <c r="E795" s="148"/>
      <c r="F795" s="148"/>
      <c r="G795" s="148"/>
      <c r="H795" s="148"/>
      <c r="I795" s="148"/>
      <c r="J795" s="148"/>
      <c r="K795" s="148"/>
      <c r="L795" s="148"/>
      <c r="M795" s="160"/>
      <c r="N795" s="161"/>
      <c r="O795" s="204" t="str">
        <f t="shared" si="50"/>
        <v/>
      </c>
      <c r="P795" s="151"/>
      <c r="Q795" s="152"/>
      <c r="R795" s="153" t="str">
        <f t="shared" si="52"/>
        <v/>
      </c>
      <c r="S795" s="148"/>
      <c r="T795" s="148"/>
      <c r="U795" s="154"/>
      <c r="V795" s="155"/>
      <c r="AB795" s="132"/>
    </row>
    <row r="796" spans="1:28" ht="20.100000000000001" customHeight="1">
      <c r="A796" s="219" t="str">
        <f t="shared" si="51"/>
        <v/>
      </c>
      <c r="B796" s="149"/>
      <c r="C796" s="148"/>
      <c r="D796" s="148"/>
      <c r="E796" s="148"/>
      <c r="F796" s="148"/>
      <c r="G796" s="148"/>
      <c r="H796" s="148"/>
      <c r="I796" s="148"/>
      <c r="J796" s="148"/>
      <c r="K796" s="148"/>
      <c r="L796" s="148"/>
      <c r="M796" s="160"/>
      <c r="N796" s="161"/>
      <c r="O796" s="204" t="str">
        <f t="shared" si="50"/>
        <v/>
      </c>
      <c r="P796" s="151"/>
      <c r="Q796" s="152"/>
      <c r="R796" s="153" t="str">
        <f t="shared" si="52"/>
        <v/>
      </c>
      <c r="S796" s="148"/>
      <c r="T796" s="148"/>
      <c r="U796" s="154"/>
      <c r="V796" s="155"/>
      <c r="AB796" s="132"/>
    </row>
    <row r="797" spans="1:28" ht="20.100000000000001" customHeight="1">
      <c r="A797" s="219" t="str">
        <f t="shared" si="51"/>
        <v/>
      </c>
      <c r="B797" s="149"/>
      <c r="C797" s="148"/>
      <c r="D797" s="148"/>
      <c r="E797" s="148"/>
      <c r="F797" s="148"/>
      <c r="G797" s="148"/>
      <c r="H797" s="148"/>
      <c r="I797" s="148"/>
      <c r="J797" s="148"/>
      <c r="K797" s="148"/>
      <c r="L797" s="148"/>
      <c r="M797" s="160"/>
      <c r="N797" s="161"/>
      <c r="O797" s="204" t="str">
        <f t="shared" si="50"/>
        <v/>
      </c>
      <c r="P797" s="151"/>
      <c r="Q797" s="152"/>
      <c r="R797" s="153" t="str">
        <f t="shared" si="52"/>
        <v/>
      </c>
      <c r="S797" s="148"/>
      <c r="T797" s="148"/>
      <c r="U797" s="154"/>
      <c r="V797" s="155"/>
      <c r="AB797" s="132"/>
    </row>
    <row r="798" spans="1:28" ht="20.100000000000001" customHeight="1">
      <c r="A798" s="219" t="str">
        <f t="shared" si="51"/>
        <v/>
      </c>
      <c r="B798" s="149"/>
      <c r="C798" s="148"/>
      <c r="D798" s="148"/>
      <c r="E798" s="148"/>
      <c r="F798" s="148"/>
      <c r="G798" s="148"/>
      <c r="H798" s="148"/>
      <c r="I798" s="148"/>
      <c r="J798" s="148"/>
      <c r="K798" s="148"/>
      <c r="L798" s="148"/>
      <c r="M798" s="160"/>
      <c r="N798" s="161"/>
      <c r="O798" s="204" t="str">
        <f t="shared" si="50"/>
        <v/>
      </c>
      <c r="P798" s="151"/>
      <c r="Q798" s="152"/>
      <c r="R798" s="153" t="str">
        <f t="shared" si="52"/>
        <v/>
      </c>
      <c r="S798" s="148"/>
      <c r="T798" s="148"/>
      <c r="U798" s="154"/>
      <c r="V798" s="155"/>
      <c r="AB798" s="132"/>
    </row>
    <row r="799" spans="1:28" ht="20.100000000000001" customHeight="1">
      <c r="A799" s="219" t="str">
        <f t="shared" si="51"/>
        <v/>
      </c>
      <c r="B799" s="149"/>
      <c r="C799" s="148"/>
      <c r="D799" s="148"/>
      <c r="E799" s="148"/>
      <c r="F799" s="148"/>
      <c r="G799" s="148"/>
      <c r="H799" s="148"/>
      <c r="I799" s="148"/>
      <c r="J799" s="148"/>
      <c r="K799" s="148"/>
      <c r="L799" s="148"/>
      <c r="M799" s="160"/>
      <c r="N799" s="161"/>
      <c r="O799" s="204" t="str">
        <f t="shared" si="50"/>
        <v/>
      </c>
      <c r="P799" s="151"/>
      <c r="Q799" s="152"/>
      <c r="R799" s="153" t="str">
        <f t="shared" si="52"/>
        <v/>
      </c>
      <c r="S799" s="148"/>
      <c r="T799" s="148"/>
      <c r="U799" s="154"/>
      <c r="V799" s="155"/>
      <c r="AB799" s="132"/>
    </row>
    <row r="800" spans="1:28" ht="20.100000000000001" customHeight="1">
      <c r="A800" s="219" t="str">
        <f t="shared" si="51"/>
        <v/>
      </c>
      <c r="B800" s="149"/>
      <c r="C800" s="148"/>
      <c r="D800" s="148"/>
      <c r="E800" s="148"/>
      <c r="F800" s="148"/>
      <c r="G800" s="148"/>
      <c r="H800" s="148"/>
      <c r="I800" s="148"/>
      <c r="J800" s="148"/>
      <c r="K800" s="148"/>
      <c r="L800" s="148"/>
      <c r="M800" s="160"/>
      <c r="N800" s="161"/>
      <c r="O800" s="204" t="str">
        <f t="shared" si="50"/>
        <v/>
      </c>
      <c r="P800" s="151"/>
      <c r="Q800" s="152"/>
      <c r="R800" s="153" t="str">
        <f t="shared" si="52"/>
        <v/>
      </c>
      <c r="S800" s="148"/>
      <c r="T800" s="148"/>
      <c r="U800" s="154"/>
      <c r="V800" s="155"/>
      <c r="AB800" s="132"/>
    </row>
    <row r="801" spans="1:28" ht="20.100000000000001" customHeight="1">
      <c r="A801" s="219" t="str">
        <f t="shared" si="51"/>
        <v/>
      </c>
      <c r="B801" s="149"/>
      <c r="C801" s="148"/>
      <c r="D801" s="148"/>
      <c r="E801" s="148"/>
      <c r="F801" s="148"/>
      <c r="G801" s="148"/>
      <c r="H801" s="148"/>
      <c r="I801" s="148"/>
      <c r="J801" s="148"/>
      <c r="K801" s="148"/>
      <c r="L801" s="148"/>
      <c r="M801" s="160"/>
      <c r="N801" s="161"/>
      <c r="O801" s="204" t="str">
        <f t="shared" si="50"/>
        <v/>
      </c>
      <c r="P801" s="151"/>
      <c r="Q801" s="152"/>
      <c r="R801" s="153" t="str">
        <f t="shared" si="52"/>
        <v/>
      </c>
      <c r="S801" s="148"/>
      <c r="T801" s="148"/>
      <c r="U801" s="154"/>
      <c r="V801" s="155"/>
      <c r="AB801" s="132"/>
    </row>
    <row r="802" spans="1:28" ht="20.100000000000001" customHeight="1">
      <c r="A802" s="219" t="str">
        <f t="shared" si="51"/>
        <v/>
      </c>
      <c r="B802" s="149"/>
      <c r="C802" s="148"/>
      <c r="D802" s="148"/>
      <c r="E802" s="148"/>
      <c r="F802" s="148"/>
      <c r="G802" s="148"/>
      <c r="H802" s="148"/>
      <c r="I802" s="148"/>
      <c r="J802" s="148"/>
      <c r="K802" s="148"/>
      <c r="L802" s="148"/>
      <c r="M802" s="160"/>
      <c r="N802" s="161"/>
      <c r="O802" s="204" t="str">
        <f t="shared" si="50"/>
        <v/>
      </c>
      <c r="P802" s="151"/>
      <c r="Q802" s="152"/>
      <c r="R802" s="153" t="str">
        <f t="shared" si="52"/>
        <v/>
      </c>
      <c r="S802" s="148"/>
      <c r="T802" s="148"/>
      <c r="U802" s="154"/>
      <c r="V802" s="155"/>
      <c r="AB802" s="132"/>
    </row>
    <row r="803" spans="1:28" ht="20.100000000000001" customHeight="1">
      <c r="A803" s="219" t="str">
        <f t="shared" si="51"/>
        <v/>
      </c>
      <c r="B803" s="149"/>
      <c r="C803" s="148"/>
      <c r="D803" s="148"/>
      <c r="E803" s="148"/>
      <c r="F803" s="148"/>
      <c r="G803" s="148"/>
      <c r="H803" s="148"/>
      <c r="I803" s="148"/>
      <c r="J803" s="148"/>
      <c r="K803" s="148"/>
      <c r="L803" s="148"/>
      <c r="M803" s="160"/>
      <c r="N803" s="161"/>
      <c r="O803" s="204" t="str">
        <f t="shared" si="50"/>
        <v/>
      </c>
      <c r="P803" s="151"/>
      <c r="Q803" s="152"/>
      <c r="R803" s="153" t="str">
        <f t="shared" si="52"/>
        <v/>
      </c>
      <c r="S803" s="148"/>
      <c r="T803" s="148"/>
      <c r="U803" s="154"/>
      <c r="V803" s="155"/>
      <c r="AB803" s="132"/>
    </row>
    <row r="804" spans="1:28" ht="20.100000000000001" customHeight="1">
      <c r="A804" s="219" t="str">
        <f t="shared" si="51"/>
        <v/>
      </c>
      <c r="B804" s="149"/>
      <c r="C804" s="148"/>
      <c r="D804" s="148"/>
      <c r="E804" s="148"/>
      <c r="F804" s="148"/>
      <c r="G804" s="148"/>
      <c r="H804" s="148"/>
      <c r="I804" s="148"/>
      <c r="J804" s="148"/>
      <c r="K804" s="148"/>
      <c r="L804" s="148"/>
      <c r="M804" s="160"/>
      <c r="N804" s="161"/>
      <c r="O804" s="204" t="str">
        <f t="shared" si="50"/>
        <v/>
      </c>
      <c r="P804" s="151"/>
      <c r="Q804" s="152"/>
      <c r="R804" s="153" t="str">
        <f t="shared" si="52"/>
        <v/>
      </c>
      <c r="S804" s="148"/>
      <c r="T804" s="148"/>
      <c r="U804" s="154"/>
      <c r="V804" s="155"/>
      <c r="AB804" s="132"/>
    </row>
    <row r="805" spans="1:28" ht="20.100000000000001" customHeight="1">
      <c r="A805" s="219" t="str">
        <f t="shared" si="51"/>
        <v/>
      </c>
      <c r="B805" s="149"/>
      <c r="C805" s="148"/>
      <c r="D805" s="148"/>
      <c r="E805" s="148"/>
      <c r="F805" s="148"/>
      <c r="G805" s="148"/>
      <c r="H805" s="148"/>
      <c r="I805" s="148"/>
      <c r="J805" s="148"/>
      <c r="K805" s="148"/>
      <c r="L805" s="148"/>
      <c r="M805" s="160"/>
      <c r="N805" s="161"/>
      <c r="O805" s="204" t="str">
        <f t="shared" si="50"/>
        <v/>
      </c>
      <c r="P805" s="151"/>
      <c r="Q805" s="152"/>
      <c r="R805" s="153" t="str">
        <f t="shared" si="52"/>
        <v/>
      </c>
      <c r="S805" s="148"/>
      <c r="T805" s="148"/>
      <c r="U805" s="154"/>
      <c r="V805" s="155"/>
      <c r="AB805" s="132"/>
    </row>
    <row r="806" spans="1:28" ht="20.100000000000001" customHeight="1">
      <c r="A806" s="219" t="str">
        <f t="shared" si="51"/>
        <v/>
      </c>
      <c r="B806" s="149"/>
      <c r="C806" s="148"/>
      <c r="D806" s="148"/>
      <c r="E806" s="148"/>
      <c r="F806" s="148"/>
      <c r="G806" s="148"/>
      <c r="H806" s="148"/>
      <c r="I806" s="148"/>
      <c r="J806" s="148"/>
      <c r="K806" s="148"/>
      <c r="L806" s="148"/>
      <c r="M806" s="160"/>
      <c r="N806" s="161"/>
      <c r="O806" s="204" t="str">
        <f t="shared" si="50"/>
        <v/>
      </c>
      <c r="P806" s="151"/>
      <c r="Q806" s="152"/>
      <c r="R806" s="153" t="str">
        <f t="shared" si="52"/>
        <v/>
      </c>
      <c r="S806" s="148"/>
      <c r="T806" s="148"/>
      <c r="U806" s="154"/>
      <c r="V806" s="155"/>
      <c r="AB806" s="132"/>
    </row>
    <row r="807" spans="1:28" ht="20.100000000000001" customHeight="1">
      <c r="A807" s="219" t="str">
        <f t="shared" si="51"/>
        <v/>
      </c>
      <c r="B807" s="149"/>
      <c r="C807" s="148"/>
      <c r="D807" s="148"/>
      <c r="E807" s="148"/>
      <c r="F807" s="148"/>
      <c r="G807" s="148"/>
      <c r="H807" s="148"/>
      <c r="I807" s="148"/>
      <c r="J807" s="148"/>
      <c r="K807" s="148"/>
      <c r="L807" s="148"/>
      <c r="M807" s="160"/>
      <c r="N807" s="161"/>
      <c r="O807" s="204" t="str">
        <f t="shared" si="50"/>
        <v/>
      </c>
      <c r="P807" s="151"/>
      <c r="Q807" s="152"/>
      <c r="R807" s="153" t="str">
        <f t="shared" si="52"/>
        <v/>
      </c>
      <c r="S807" s="148"/>
      <c r="T807" s="148"/>
      <c r="U807" s="154"/>
      <c r="V807" s="155"/>
      <c r="AB807" s="132"/>
    </row>
    <row r="808" spans="1:28" ht="20.100000000000001" customHeight="1">
      <c r="A808" s="219" t="str">
        <f t="shared" si="51"/>
        <v/>
      </c>
      <c r="B808" s="149"/>
      <c r="C808" s="148"/>
      <c r="D808" s="148"/>
      <c r="E808" s="148"/>
      <c r="F808" s="148"/>
      <c r="G808" s="148"/>
      <c r="H808" s="148"/>
      <c r="I808" s="148"/>
      <c r="J808" s="148"/>
      <c r="K808" s="148"/>
      <c r="L808" s="148"/>
      <c r="M808" s="160"/>
      <c r="N808" s="161"/>
      <c r="O808" s="204" t="str">
        <f t="shared" si="50"/>
        <v/>
      </c>
      <c r="P808" s="151"/>
      <c r="Q808" s="152"/>
      <c r="R808" s="153" t="str">
        <f t="shared" si="52"/>
        <v/>
      </c>
      <c r="S808" s="148"/>
      <c r="T808" s="148"/>
      <c r="U808" s="154"/>
      <c r="V808" s="155"/>
      <c r="AB808" s="132"/>
    </row>
    <row r="809" spans="1:28" ht="20.100000000000001" customHeight="1">
      <c r="A809" s="219" t="str">
        <f t="shared" si="51"/>
        <v/>
      </c>
      <c r="B809" s="149"/>
      <c r="C809" s="148"/>
      <c r="D809" s="148"/>
      <c r="E809" s="148"/>
      <c r="F809" s="148"/>
      <c r="G809" s="148"/>
      <c r="H809" s="148"/>
      <c r="I809" s="148"/>
      <c r="J809" s="148"/>
      <c r="K809" s="148"/>
      <c r="L809" s="148"/>
      <c r="M809" s="160"/>
      <c r="N809" s="161"/>
      <c r="O809" s="204" t="str">
        <f t="shared" si="50"/>
        <v/>
      </c>
      <c r="P809" s="151"/>
      <c r="Q809" s="152"/>
      <c r="R809" s="153" t="str">
        <f t="shared" si="52"/>
        <v/>
      </c>
      <c r="S809" s="148"/>
      <c r="T809" s="148"/>
      <c r="U809" s="154"/>
      <c r="V809" s="155"/>
      <c r="AB809" s="132"/>
    </row>
    <row r="810" spans="1:28" ht="20.100000000000001" customHeight="1">
      <c r="A810" s="219" t="str">
        <f t="shared" si="51"/>
        <v/>
      </c>
      <c r="B810" s="149"/>
      <c r="C810" s="148"/>
      <c r="D810" s="148"/>
      <c r="E810" s="148"/>
      <c r="F810" s="148"/>
      <c r="G810" s="148"/>
      <c r="H810" s="148"/>
      <c r="I810" s="148"/>
      <c r="J810" s="148"/>
      <c r="K810" s="148"/>
      <c r="L810" s="148"/>
      <c r="M810" s="160"/>
      <c r="N810" s="161"/>
      <c r="O810" s="204" t="str">
        <f t="shared" si="50"/>
        <v/>
      </c>
      <c r="P810" s="151"/>
      <c r="Q810" s="152"/>
      <c r="R810" s="153" t="str">
        <f t="shared" si="52"/>
        <v/>
      </c>
      <c r="S810" s="148"/>
      <c r="T810" s="148"/>
      <c r="U810" s="154"/>
      <c r="V810" s="155"/>
      <c r="AB810" s="132"/>
    </row>
    <row r="811" spans="1:28" ht="20.100000000000001" customHeight="1">
      <c r="A811" s="219" t="str">
        <f t="shared" si="51"/>
        <v/>
      </c>
      <c r="B811" s="149"/>
      <c r="C811" s="148"/>
      <c r="D811" s="148"/>
      <c r="E811" s="148"/>
      <c r="F811" s="148"/>
      <c r="G811" s="148"/>
      <c r="H811" s="148"/>
      <c r="I811" s="148"/>
      <c r="J811" s="148"/>
      <c r="K811" s="148"/>
      <c r="L811" s="148"/>
      <c r="M811" s="160"/>
      <c r="N811" s="161"/>
      <c r="O811" s="204" t="str">
        <f t="shared" si="50"/>
        <v/>
      </c>
      <c r="P811" s="151"/>
      <c r="Q811" s="152"/>
      <c r="R811" s="153" t="str">
        <f t="shared" si="52"/>
        <v/>
      </c>
      <c r="S811" s="148"/>
      <c r="T811" s="148"/>
      <c r="U811" s="154"/>
      <c r="V811" s="155"/>
      <c r="AB811" s="132"/>
    </row>
    <row r="812" spans="1:28" ht="20.100000000000001" customHeight="1">
      <c r="A812" s="219" t="str">
        <f t="shared" si="51"/>
        <v/>
      </c>
      <c r="B812" s="149"/>
      <c r="C812" s="148"/>
      <c r="D812" s="148"/>
      <c r="E812" s="148"/>
      <c r="F812" s="148"/>
      <c r="G812" s="148"/>
      <c r="H812" s="148"/>
      <c r="I812" s="148"/>
      <c r="J812" s="148"/>
      <c r="K812" s="148"/>
      <c r="L812" s="148"/>
      <c r="M812" s="160"/>
      <c r="N812" s="161"/>
      <c r="O812" s="204" t="str">
        <f t="shared" si="50"/>
        <v/>
      </c>
      <c r="P812" s="151"/>
      <c r="Q812" s="152"/>
      <c r="R812" s="153" t="str">
        <f t="shared" si="52"/>
        <v/>
      </c>
      <c r="S812" s="148"/>
      <c r="T812" s="148"/>
      <c r="U812" s="154"/>
      <c r="V812" s="155"/>
      <c r="AB812" s="132"/>
    </row>
    <row r="813" spans="1:28" ht="20.100000000000001" customHeight="1">
      <c r="A813" s="219" t="str">
        <f t="shared" si="51"/>
        <v/>
      </c>
      <c r="B813" s="149"/>
      <c r="C813" s="148"/>
      <c r="D813" s="148"/>
      <c r="E813" s="148"/>
      <c r="F813" s="148"/>
      <c r="G813" s="148"/>
      <c r="H813" s="148"/>
      <c r="I813" s="148"/>
      <c r="J813" s="148"/>
      <c r="K813" s="148"/>
      <c r="L813" s="148"/>
      <c r="M813" s="160"/>
      <c r="N813" s="161"/>
      <c r="O813" s="204" t="str">
        <f t="shared" si="50"/>
        <v/>
      </c>
      <c r="P813" s="151"/>
      <c r="Q813" s="152"/>
      <c r="R813" s="153" t="str">
        <f t="shared" si="52"/>
        <v/>
      </c>
      <c r="S813" s="148"/>
      <c r="T813" s="148"/>
      <c r="U813" s="154"/>
      <c r="V813" s="155"/>
      <c r="AB813" s="132"/>
    </row>
    <row r="814" spans="1:28" ht="20.100000000000001" customHeight="1">
      <c r="A814" s="219" t="str">
        <f t="shared" si="51"/>
        <v/>
      </c>
      <c r="B814" s="149"/>
      <c r="C814" s="148"/>
      <c r="D814" s="148"/>
      <c r="E814" s="148"/>
      <c r="F814" s="148"/>
      <c r="G814" s="148"/>
      <c r="H814" s="148"/>
      <c r="I814" s="148"/>
      <c r="J814" s="148"/>
      <c r="K814" s="148"/>
      <c r="L814" s="148"/>
      <c r="M814" s="160"/>
      <c r="N814" s="161"/>
      <c r="O814" s="204" t="str">
        <f t="shared" si="50"/>
        <v/>
      </c>
      <c r="P814" s="151"/>
      <c r="Q814" s="152"/>
      <c r="R814" s="153" t="str">
        <f t="shared" si="52"/>
        <v/>
      </c>
      <c r="S814" s="148"/>
      <c r="T814" s="148"/>
      <c r="U814" s="154"/>
      <c r="V814" s="155"/>
      <c r="AB814" s="132"/>
    </row>
    <row r="815" spans="1:28" ht="20.100000000000001" customHeight="1">
      <c r="A815" s="219" t="str">
        <f t="shared" si="51"/>
        <v/>
      </c>
      <c r="B815" s="149"/>
      <c r="C815" s="148"/>
      <c r="D815" s="148"/>
      <c r="E815" s="148"/>
      <c r="F815" s="148"/>
      <c r="G815" s="148"/>
      <c r="H815" s="148"/>
      <c r="I815" s="148"/>
      <c r="J815" s="148"/>
      <c r="K815" s="148"/>
      <c r="L815" s="148"/>
      <c r="M815" s="160"/>
      <c r="N815" s="161"/>
      <c r="O815" s="204" t="str">
        <f t="shared" si="50"/>
        <v/>
      </c>
      <c r="P815" s="151"/>
      <c r="Q815" s="152"/>
      <c r="R815" s="153" t="str">
        <f t="shared" si="52"/>
        <v/>
      </c>
      <c r="S815" s="148"/>
      <c r="T815" s="148"/>
      <c r="U815" s="154"/>
      <c r="V815" s="155"/>
      <c r="AB815" s="132"/>
    </row>
    <row r="816" spans="1:28" ht="20.100000000000001" customHeight="1">
      <c r="A816" s="219" t="str">
        <f t="shared" si="51"/>
        <v/>
      </c>
      <c r="B816" s="149"/>
      <c r="C816" s="148"/>
      <c r="D816" s="148"/>
      <c r="E816" s="148"/>
      <c r="F816" s="148"/>
      <c r="G816" s="148"/>
      <c r="H816" s="148"/>
      <c r="I816" s="148"/>
      <c r="J816" s="148"/>
      <c r="K816" s="148"/>
      <c r="L816" s="148"/>
      <c r="M816" s="160"/>
      <c r="N816" s="161"/>
      <c r="O816" s="204" t="str">
        <f t="shared" si="50"/>
        <v/>
      </c>
      <c r="P816" s="151"/>
      <c r="Q816" s="152"/>
      <c r="R816" s="153" t="str">
        <f t="shared" si="52"/>
        <v/>
      </c>
      <c r="S816" s="148"/>
      <c r="T816" s="148"/>
      <c r="U816" s="154"/>
      <c r="V816" s="155"/>
      <c r="AB816" s="132"/>
    </row>
    <row r="817" spans="1:28" ht="20.100000000000001" customHeight="1">
      <c r="A817" s="219" t="str">
        <f t="shared" si="51"/>
        <v/>
      </c>
      <c r="B817" s="149"/>
      <c r="C817" s="148"/>
      <c r="D817" s="148"/>
      <c r="E817" s="148"/>
      <c r="F817" s="148"/>
      <c r="G817" s="148"/>
      <c r="H817" s="148"/>
      <c r="I817" s="148"/>
      <c r="J817" s="148"/>
      <c r="K817" s="148"/>
      <c r="L817" s="148"/>
      <c r="M817" s="160"/>
      <c r="N817" s="161"/>
      <c r="O817" s="204" t="str">
        <f t="shared" si="50"/>
        <v/>
      </c>
      <c r="P817" s="151"/>
      <c r="Q817" s="152"/>
      <c r="R817" s="153" t="str">
        <f t="shared" si="52"/>
        <v/>
      </c>
      <c r="S817" s="148"/>
      <c r="T817" s="148"/>
      <c r="U817" s="154"/>
      <c r="V817" s="155"/>
      <c r="AB817" s="132"/>
    </row>
    <row r="818" spans="1:28" ht="20.100000000000001" customHeight="1">
      <c r="A818" s="219" t="str">
        <f t="shared" si="51"/>
        <v/>
      </c>
      <c r="B818" s="149"/>
      <c r="C818" s="148"/>
      <c r="D818" s="148"/>
      <c r="E818" s="148"/>
      <c r="F818" s="148"/>
      <c r="G818" s="148"/>
      <c r="H818" s="148"/>
      <c r="I818" s="148"/>
      <c r="J818" s="148"/>
      <c r="K818" s="148"/>
      <c r="L818" s="148"/>
      <c r="M818" s="160"/>
      <c r="N818" s="161"/>
      <c r="O818" s="204" t="str">
        <f t="shared" si="50"/>
        <v/>
      </c>
      <c r="P818" s="151"/>
      <c r="Q818" s="152"/>
      <c r="R818" s="153" t="str">
        <f t="shared" si="52"/>
        <v/>
      </c>
      <c r="S818" s="148"/>
      <c r="T818" s="148"/>
      <c r="U818" s="154"/>
      <c r="V818" s="155"/>
      <c r="AB818" s="132"/>
    </row>
    <row r="819" spans="1:28" ht="20.100000000000001" customHeight="1">
      <c r="A819" s="219" t="str">
        <f t="shared" si="51"/>
        <v/>
      </c>
      <c r="B819" s="149"/>
      <c r="C819" s="148"/>
      <c r="D819" s="148"/>
      <c r="E819" s="148"/>
      <c r="F819" s="148"/>
      <c r="G819" s="148"/>
      <c r="H819" s="148"/>
      <c r="I819" s="148"/>
      <c r="J819" s="148"/>
      <c r="K819" s="148"/>
      <c r="L819" s="148"/>
      <c r="M819" s="160"/>
      <c r="N819" s="161"/>
      <c r="O819" s="204" t="str">
        <f t="shared" si="50"/>
        <v/>
      </c>
      <c r="P819" s="151"/>
      <c r="Q819" s="152"/>
      <c r="R819" s="153" t="str">
        <f t="shared" si="52"/>
        <v/>
      </c>
      <c r="S819" s="148"/>
      <c r="T819" s="148"/>
      <c r="U819" s="154"/>
      <c r="V819" s="155"/>
      <c r="AB819" s="132"/>
    </row>
    <row r="820" spans="1:28" ht="20.100000000000001" customHeight="1">
      <c r="A820" s="219" t="str">
        <f t="shared" si="51"/>
        <v/>
      </c>
      <c r="B820" s="149"/>
      <c r="C820" s="148"/>
      <c r="D820" s="148"/>
      <c r="E820" s="148"/>
      <c r="F820" s="148"/>
      <c r="G820" s="148"/>
      <c r="H820" s="148"/>
      <c r="I820" s="148"/>
      <c r="J820" s="148"/>
      <c r="K820" s="148"/>
      <c r="L820" s="148"/>
      <c r="M820" s="160"/>
      <c r="N820" s="161"/>
      <c r="O820" s="204" t="str">
        <f t="shared" si="50"/>
        <v/>
      </c>
      <c r="P820" s="151"/>
      <c r="Q820" s="152"/>
      <c r="R820" s="153" t="str">
        <f t="shared" si="52"/>
        <v/>
      </c>
      <c r="S820" s="148"/>
      <c r="T820" s="148"/>
      <c r="U820" s="154"/>
      <c r="V820" s="155"/>
      <c r="AB820" s="132"/>
    </row>
    <row r="821" spans="1:28" ht="20.100000000000001" customHeight="1">
      <c r="A821" s="219" t="str">
        <f t="shared" si="51"/>
        <v/>
      </c>
      <c r="B821" s="149"/>
      <c r="C821" s="148"/>
      <c r="D821" s="148"/>
      <c r="E821" s="148"/>
      <c r="F821" s="148"/>
      <c r="G821" s="148"/>
      <c r="H821" s="148"/>
      <c r="I821" s="148"/>
      <c r="J821" s="148"/>
      <c r="K821" s="148"/>
      <c r="L821" s="148"/>
      <c r="M821" s="160"/>
      <c r="N821" s="161"/>
      <c r="O821" s="204" t="str">
        <f t="shared" si="50"/>
        <v/>
      </c>
      <c r="P821" s="151"/>
      <c r="Q821" s="152"/>
      <c r="R821" s="153" t="str">
        <f t="shared" si="52"/>
        <v/>
      </c>
      <c r="S821" s="148"/>
      <c r="T821" s="148"/>
      <c r="U821" s="154"/>
      <c r="V821" s="155"/>
      <c r="AB821" s="132"/>
    </row>
    <row r="822" spans="1:28" ht="20.100000000000001" customHeight="1">
      <c r="A822" s="219" t="str">
        <f t="shared" si="51"/>
        <v/>
      </c>
      <c r="B822" s="149"/>
      <c r="C822" s="148"/>
      <c r="D822" s="148"/>
      <c r="E822" s="148"/>
      <c r="F822" s="148"/>
      <c r="G822" s="148"/>
      <c r="H822" s="148"/>
      <c r="I822" s="148"/>
      <c r="J822" s="148"/>
      <c r="K822" s="148"/>
      <c r="L822" s="148"/>
      <c r="M822" s="160"/>
      <c r="N822" s="161"/>
      <c r="O822" s="204" t="str">
        <f t="shared" si="50"/>
        <v/>
      </c>
      <c r="P822" s="151"/>
      <c r="Q822" s="152"/>
      <c r="R822" s="153" t="str">
        <f t="shared" si="52"/>
        <v/>
      </c>
      <c r="S822" s="148"/>
      <c r="T822" s="148"/>
      <c r="U822" s="154"/>
      <c r="V822" s="155"/>
      <c r="AB822" s="132"/>
    </row>
    <row r="823" spans="1:28" ht="20.100000000000001" customHeight="1">
      <c r="A823" s="219" t="str">
        <f t="shared" si="51"/>
        <v/>
      </c>
      <c r="B823" s="149"/>
      <c r="C823" s="148"/>
      <c r="D823" s="148"/>
      <c r="E823" s="148"/>
      <c r="F823" s="148"/>
      <c r="G823" s="148"/>
      <c r="H823" s="148"/>
      <c r="I823" s="148"/>
      <c r="J823" s="148"/>
      <c r="K823" s="148"/>
      <c r="L823" s="148"/>
      <c r="M823" s="160"/>
      <c r="N823" s="161"/>
      <c r="O823" s="204" t="str">
        <f t="shared" si="50"/>
        <v/>
      </c>
      <c r="P823" s="151"/>
      <c r="Q823" s="152"/>
      <c r="R823" s="153" t="str">
        <f t="shared" si="52"/>
        <v/>
      </c>
      <c r="S823" s="148"/>
      <c r="T823" s="148"/>
      <c r="U823" s="154"/>
      <c r="V823" s="155"/>
      <c r="AB823" s="132"/>
    </row>
    <row r="824" spans="1:28" ht="20.100000000000001" customHeight="1">
      <c r="A824" s="219" t="str">
        <f t="shared" si="51"/>
        <v/>
      </c>
      <c r="B824" s="149"/>
      <c r="C824" s="148"/>
      <c r="D824" s="148"/>
      <c r="E824" s="148"/>
      <c r="F824" s="148"/>
      <c r="G824" s="148"/>
      <c r="H824" s="148"/>
      <c r="I824" s="148"/>
      <c r="J824" s="148"/>
      <c r="K824" s="148"/>
      <c r="L824" s="148"/>
      <c r="M824" s="160"/>
      <c r="N824" s="161"/>
      <c r="O824" s="204" t="str">
        <f t="shared" si="50"/>
        <v/>
      </c>
      <c r="P824" s="151"/>
      <c r="Q824" s="152"/>
      <c r="R824" s="153" t="str">
        <f t="shared" si="52"/>
        <v/>
      </c>
      <c r="S824" s="148"/>
      <c r="T824" s="148"/>
      <c r="U824" s="154"/>
      <c r="V824" s="155"/>
      <c r="AB824" s="132"/>
    </row>
    <row r="825" spans="1:28" ht="20.100000000000001" customHeight="1">
      <c r="A825" s="219" t="str">
        <f t="shared" si="51"/>
        <v/>
      </c>
      <c r="B825" s="149"/>
      <c r="C825" s="148"/>
      <c r="D825" s="148"/>
      <c r="E825" s="148"/>
      <c r="F825" s="148"/>
      <c r="G825" s="148"/>
      <c r="H825" s="148"/>
      <c r="I825" s="148"/>
      <c r="J825" s="148"/>
      <c r="K825" s="148"/>
      <c r="L825" s="148"/>
      <c r="M825" s="160"/>
      <c r="N825" s="161"/>
      <c r="O825" s="204" t="str">
        <f t="shared" si="50"/>
        <v/>
      </c>
      <c r="P825" s="151"/>
      <c r="Q825" s="152"/>
      <c r="R825" s="153" t="str">
        <f t="shared" si="52"/>
        <v/>
      </c>
      <c r="S825" s="148"/>
      <c r="T825" s="148"/>
      <c r="U825" s="154"/>
      <c r="V825" s="155"/>
      <c r="AB825" s="132"/>
    </row>
    <row r="826" spans="1:28" ht="20.100000000000001" customHeight="1">
      <c r="A826" s="219" t="str">
        <f t="shared" si="51"/>
        <v/>
      </c>
      <c r="B826" s="149"/>
      <c r="C826" s="148"/>
      <c r="D826" s="148"/>
      <c r="E826" s="148"/>
      <c r="F826" s="148"/>
      <c r="G826" s="148"/>
      <c r="H826" s="148"/>
      <c r="I826" s="148"/>
      <c r="J826" s="148"/>
      <c r="K826" s="148"/>
      <c r="L826" s="148"/>
      <c r="M826" s="160"/>
      <c r="N826" s="161"/>
      <c r="O826" s="204" t="str">
        <f t="shared" si="50"/>
        <v/>
      </c>
      <c r="P826" s="151"/>
      <c r="Q826" s="152"/>
      <c r="R826" s="153" t="str">
        <f t="shared" si="52"/>
        <v/>
      </c>
      <c r="S826" s="148"/>
      <c r="T826" s="148"/>
      <c r="U826" s="154"/>
      <c r="V826" s="155"/>
      <c r="AB826" s="132"/>
    </row>
    <row r="827" spans="1:28" ht="20.100000000000001" customHeight="1">
      <c r="A827" s="219" t="str">
        <f t="shared" si="51"/>
        <v/>
      </c>
      <c r="B827" s="149"/>
      <c r="C827" s="148"/>
      <c r="D827" s="148"/>
      <c r="E827" s="148"/>
      <c r="F827" s="148"/>
      <c r="G827" s="148"/>
      <c r="H827" s="148"/>
      <c r="I827" s="148"/>
      <c r="J827" s="148"/>
      <c r="K827" s="148"/>
      <c r="L827" s="148"/>
      <c r="M827" s="160"/>
      <c r="N827" s="161"/>
      <c r="O827" s="204" t="str">
        <f t="shared" si="50"/>
        <v/>
      </c>
      <c r="P827" s="151"/>
      <c r="Q827" s="152"/>
      <c r="R827" s="153" t="str">
        <f t="shared" si="52"/>
        <v/>
      </c>
      <c r="S827" s="148"/>
      <c r="T827" s="148"/>
      <c r="U827" s="154"/>
      <c r="V827" s="155"/>
      <c r="AB827" s="132"/>
    </row>
    <row r="828" spans="1:28" ht="20.100000000000001" customHeight="1">
      <c r="A828" s="219" t="str">
        <f t="shared" si="51"/>
        <v/>
      </c>
      <c r="B828" s="149"/>
      <c r="C828" s="148"/>
      <c r="D828" s="148"/>
      <c r="E828" s="148"/>
      <c r="F828" s="148"/>
      <c r="G828" s="148"/>
      <c r="H828" s="148"/>
      <c r="I828" s="148"/>
      <c r="J828" s="148"/>
      <c r="K828" s="148"/>
      <c r="L828" s="148"/>
      <c r="M828" s="160"/>
      <c r="N828" s="161"/>
      <c r="O828" s="204" t="str">
        <f t="shared" si="50"/>
        <v/>
      </c>
      <c r="P828" s="151"/>
      <c r="Q828" s="152"/>
      <c r="R828" s="153" t="str">
        <f t="shared" si="52"/>
        <v/>
      </c>
      <c r="S828" s="148"/>
      <c r="T828" s="148"/>
      <c r="U828" s="154"/>
      <c r="V828" s="155"/>
      <c r="AB828" s="132"/>
    </row>
    <row r="829" spans="1:28" ht="20.100000000000001" customHeight="1">
      <c r="A829" s="219" t="str">
        <f t="shared" si="51"/>
        <v/>
      </c>
      <c r="B829" s="149"/>
      <c r="C829" s="148"/>
      <c r="D829" s="148"/>
      <c r="E829" s="148"/>
      <c r="F829" s="148"/>
      <c r="G829" s="148"/>
      <c r="H829" s="148"/>
      <c r="I829" s="148"/>
      <c r="J829" s="148"/>
      <c r="K829" s="148"/>
      <c r="L829" s="148"/>
      <c r="M829" s="160"/>
      <c r="N829" s="161"/>
      <c r="O829" s="204" t="str">
        <f t="shared" si="50"/>
        <v/>
      </c>
      <c r="P829" s="151"/>
      <c r="Q829" s="152"/>
      <c r="R829" s="153" t="str">
        <f t="shared" si="52"/>
        <v/>
      </c>
      <c r="S829" s="148"/>
      <c r="T829" s="148"/>
      <c r="U829" s="154"/>
      <c r="V829" s="155"/>
      <c r="AB829" s="132"/>
    </row>
    <row r="830" spans="1:28" ht="20.100000000000001" customHeight="1">
      <c r="A830" s="219" t="str">
        <f t="shared" si="51"/>
        <v/>
      </c>
      <c r="B830" s="149"/>
      <c r="C830" s="148"/>
      <c r="D830" s="148"/>
      <c r="E830" s="148"/>
      <c r="F830" s="148"/>
      <c r="G830" s="148"/>
      <c r="H830" s="148"/>
      <c r="I830" s="148"/>
      <c r="J830" s="148"/>
      <c r="K830" s="148"/>
      <c r="L830" s="148"/>
      <c r="M830" s="160"/>
      <c r="N830" s="161"/>
      <c r="O830" s="204" t="str">
        <f t="shared" si="50"/>
        <v/>
      </c>
      <c r="P830" s="151"/>
      <c r="Q830" s="152"/>
      <c r="R830" s="153" t="str">
        <f t="shared" si="52"/>
        <v/>
      </c>
      <c r="S830" s="148"/>
      <c r="T830" s="148"/>
      <c r="U830" s="154"/>
      <c r="V830" s="155"/>
      <c r="AB830" s="132"/>
    </row>
    <row r="831" spans="1:28" ht="20.100000000000001" customHeight="1">
      <c r="A831" s="219" t="str">
        <f t="shared" si="51"/>
        <v/>
      </c>
      <c r="B831" s="149"/>
      <c r="C831" s="148"/>
      <c r="D831" s="148"/>
      <c r="E831" s="148"/>
      <c r="F831" s="148"/>
      <c r="G831" s="148"/>
      <c r="H831" s="148"/>
      <c r="I831" s="148"/>
      <c r="J831" s="148"/>
      <c r="K831" s="148"/>
      <c r="L831" s="148"/>
      <c r="M831" s="160"/>
      <c r="N831" s="161"/>
      <c r="O831" s="204" t="str">
        <f t="shared" si="50"/>
        <v/>
      </c>
      <c r="P831" s="151"/>
      <c r="Q831" s="152"/>
      <c r="R831" s="153" t="str">
        <f t="shared" si="52"/>
        <v/>
      </c>
      <c r="S831" s="148"/>
      <c r="T831" s="148"/>
      <c r="U831" s="154"/>
      <c r="V831" s="155"/>
      <c r="AB831" s="132"/>
    </row>
    <row r="832" spans="1:28" ht="20.100000000000001" customHeight="1">
      <c r="A832" s="219" t="str">
        <f t="shared" si="51"/>
        <v/>
      </c>
      <c r="B832" s="149"/>
      <c r="C832" s="148"/>
      <c r="D832" s="148"/>
      <c r="E832" s="148"/>
      <c r="F832" s="148"/>
      <c r="G832" s="148"/>
      <c r="H832" s="148"/>
      <c r="I832" s="148"/>
      <c r="J832" s="148"/>
      <c r="K832" s="148"/>
      <c r="L832" s="148"/>
      <c r="M832" s="160"/>
      <c r="N832" s="161"/>
      <c r="O832" s="204" t="str">
        <f t="shared" si="50"/>
        <v/>
      </c>
      <c r="P832" s="151"/>
      <c r="Q832" s="152"/>
      <c r="R832" s="153" t="str">
        <f t="shared" si="52"/>
        <v/>
      </c>
      <c r="S832" s="148"/>
      <c r="T832" s="148"/>
      <c r="U832" s="154"/>
      <c r="V832" s="155"/>
      <c r="AB832" s="132"/>
    </row>
    <row r="833" spans="1:28" ht="20.100000000000001" customHeight="1">
      <c r="A833" s="219" t="str">
        <f t="shared" si="51"/>
        <v/>
      </c>
      <c r="B833" s="149"/>
      <c r="C833" s="148"/>
      <c r="D833" s="148"/>
      <c r="E833" s="148"/>
      <c r="F833" s="148"/>
      <c r="G833" s="148"/>
      <c r="H833" s="148"/>
      <c r="I833" s="148"/>
      <c r="J833" s="148"/>
      <c r="K833" s="148"/>
      <c r="L833" s="148"/>
      <c r="M833" s="160"/>
      <c r="N833" s="161"/>
      <c r="O833" s="204" t="str">
        <f t="shared" ref="O833:O896" si="53">IF(H833="","",SUMIF(A833:A11175,A833,M833:N11175)+SUMIF(A833:A11175,A833,N833:N11175))</f>
        <v/>
      </c>
      <c r="P833" s="151"/>
      <c r="Q833" s="152"/>
      <c r="R833" s="153" t="str">
        <f t="shared" si="52"/>
        <v/>
      </c>
      <c r="S833" s="148"/>
      <c r="T833" s="148"/>
      <c r="U833" s="154"/>
      <c r="V833" s="155"/>
      <c r="AB833" s="132"/>
    </row>
    <row r="834" spans="1:28" ht="20.100000000000001" customHeight="1">
      <c r="A834" s="219" t="str">
        <f t="shared" ref="A834:A897" si="54">IF(K834="","",IF(B834="",A833,A833+1))</f>
        <v/>
      </c>
      <c r="B834" s="149"/>
      <c r="C834" s="148"/>
      <c r="D834" s="148"/>
      <c r="E834" s="148"/>
      <c r="F834" s="148"/>
      <c r="G834" s="148"/>
      <c r="H834" s="148"/>
      <c r="I834" s="148"/>
      <c r="J834" s="148"/>
      <c r="K834" s="148"/>
      <c r="L834" s="148"/>
      <c r="M834" s="160"/>
      <c r="N834" s="161"/>
      <c r="O834" s="204" t="str">
        <f t="shared" si="53"/>
        <v/>
      </c>
      <c r="P834" s="151"/>
      <c r="Q834" s="152"/>
      <c r="R834" s="153" t="str">
        <f t="shared" si="52"/>
        <v/>
      </c>
      <c r="S834" s="148"/>
      <c r="T834" s="148"/>
      <c r="U834" s="154"/>
      <c r="V834" s="155"/>
      <c r="AB834" s="132"/>
    </row>
    <row r="835" spans="1:28" ht="20.100000000000001" customHeight="1">
      <c r="A835" s="219" t="str">
        <f t="shared" si="54"/>
        <v/>
      </c>
      <c r="B835" s="149"/>
      <c r="C835" s="148"/>
      <c r="D835" s="148"/>
      <c r="E835" s="148"/>
      <c r="F835" s="148"/>
      <c r="G835" s="148"/>
      <c r="H835" s="148"/>
      <c r="I835" s="148"/>
      <c r="J835" s="148"/>
      <c r="K835" s="148"/>
      <c r="L835" s="148"/>
      <c r="M835" s="160"/>
      <c r="N835" s="161"/>
      <c r="O835" s="204" t="str">
        <f t="shared" si="53"/>
        <v/>
      </c>
      <c r="P835" s="151"/>
      <c r="Q835" s="152"/>
      <c r="R835" s="153" t="str">
        <f t="shared" si="52"/>
        <v/>
      </c>
      <c r="S835" s="148"/>
      <c r="T835" s="148"/>
      <c r="U835" s="154"/>
      <c r="V835" s="155"/>
      <c r="AB835" s="132"/>
    </row>
    <row r="836" spans="1:28" ht="20.100000000000001" customHeight="1">
      <c r="A836" s="219" t="str">
        <f t="shared" si="54"/>
        <v/>
      </c>
      <c r="B836" s="149"/>
      <c r="C836" s="148"/>
      <c r="D836" s="148"/>
      <c r="E836" s="148"/>
      <c r="F836" s="148"/>
      <c r="G836" s="148"/>
      <c r="H836" s="148"/>
      <c r="I836" s="148"/>
      <c r="J836" s="148"/>
      <c r="K836" s="148"/>
      <c r="L836" s="148"/>
      <c r="M836" s="160"/>
      <c r="N836" s="161"/>
      <c r="O836" s="204" t="str">
        <f t="shared" si="53"/>
        <v/>
      </c>
      <c r="P836" s="151"/>
      <c r="Q836" s="152"/>
      <c r="R836" s="153" t="str">
        <f t="shared" si="52"/>
        <v/>
      </c>
      <c r="S836" s="148"/>
      <c r="T836" s="148"/>
      <c r="U836" s="154"/>
      <c r="V836" s="155"/>
      <c r="AB836" s="132"/>
    </row>
    <row r="837" spans="1:28" ht="20.100000000000001" customHeight="1">
      <c r="A837" s="219" t="str">
        <f t="shared" si="54"/>
        <v/>
      </c>
      <c r="B837" s="149"/>
      <c r="C837" s="148"/>
      <c r="D837" s="148"/>
      <c r="E837" s="148"/>
      <c r="F837" s="148"/>
      <c r="G837" s="148"/>
      <c r="H837" s="148"/>
      <c r="I837" s="148"/>
      <c r="J837" s="148"/>
      <c r="K837" s="148"/>
      <c r="L837" s="148"/>
      <c r="M837" s="160"/>
      <c r="N837" s="161"/>
      <c r="O837" s="204" t="str">
        <f t="shared" si="53"/>
        <v/>
      </c>
      <c r="P837" s="151"/>
      <c r="Q837" s="152"/>
      <c r="R837" s="153" t="str">
        <f t="shared" si="52"/>
        <v/>
      </c>
      <c r="S837" s="148"/>
      <c r="T837" s="148"/>
      <c r="U837" s="154"/>
      <c r="V837" s="155"/>
      <c r="AB837" s="132"/>
    </row>
    <row r="838" spans="1:28" ht="20.100000000000001" customHeight="1">
      <c r="A838" s="219" t="str">
        <f t="shared" si="54"/>
        <v/>
      </c>
      <c r="B838" s="149"/>
      <c r="C838" s="148"/>
      <c r="D838" s="148"/>
      <c r="E838" s="148"/>
      <c r="F838" s="148"/>
      <c r="G838" s="148"/>
      <c r="H838" s="148"/>
      <c r="I838" s="148"/>
      <c r="J838" s="148"/>
      <c r="K838" s="148"/>
      <c r="L838" s="148"/>
      <c r="M838" s="160"/>
      <c r="N838" s="161"/>
      <c r="O838" s="204" t="str">
        <f t="shared" si="53"/>
        <v/>
      </c>
      <c r="P838" s="151"/>
      <c r="Q838" s="152"/>
      <c r="R838" s="153" t="str">
        <f t="shared" si="52"/>
        <v/>
      </c>
      <c r="S838" s="148"/>
      <c r="T838" s="148"/>
      <c r="U838" s="154"/>
      <c r="V838" s="155"/>
      <c r="AB838" s="132"/>
    </row>
    <row r="839" spans="1:28" ht="20.100000000000001" customHeight="1">
      <c r="A839" s="219" t="str">
        <f t="shared" si="54"/>
        <v/>
      </c>
      <c r="B839" s="149"/>
      <c r="C839" s="148"/>
      <c r="D839" s="148"/>
      <c r="E839" s="148"/>
      <c r="F839" s="148"/>
      <c r="G839" s="148"/>
      <c r="H839" s="148"/>
      <c r="I839" s="148"/>
      <c r="J839" s="148"/>
      <c r="K839" s="148"/>
      <c r="L839" s="148"/>
      <c r="M839" s="160"/>
      <c r="N839" s="161"/>
      <c r="O839" s="204" t="str">
        <f t="shared" si="53"/>
        <v/>
      </c>
      <c r="P839" s="151"/>
      <c r="Q839" s="152"/>
      <c r="R839" s="153" t="str">
        <f t="shared" si="52"/>
        <v/>
      </c>
      <c r="S839" s="148"/>
      <c r="T839" s="148"/>
      <c r="U839" s="154"/>
      <c r="V839" s="155"/>
      <c r="AB839" s="132"/>
    </row>
    <row r="840" spans="1:28" ht="20.100000000000001" customHeight="1">
      <c r="A840" s="219" t="str">
        <f t="shared" si="54"/>
        <v/>
      </c>
      <c r="B840" s="149"/>
      <c r="C840" s="148"/>
      <c r="D840" s="148"/>
      <c r="E840" s="148"/>
      <c r="F840" s="148"/>
      <c r="G840" s="148"/>
      <c r="H840" s="148"/>
      <c r="I840" s="148"/>
      <c r="J840" s="148"/>
      <c r="K840" s="148"/>
      <c r="L840" s="148"/>
      <c r="M840" s="160"/>
      <c r="N840" s="161"/>
      <c r="O840" s="204" t="str">
        <f t="shared" si="53"/>
        <v/>
      </c>
      <c r="P840" s="151"/>
      <c r="Q840" s="152"/>
      <c r="R840" s="153" t="str">
        <f t="shared" ref="R840:R903" si="55">IF(Q840="","",O840-Q840)</f>
        <v/>
      </c>
      <c r="S840" s="148"/>
      <c r="T840" s="148"/>
      <c r="U840" s="154"/>
      <c r="V840" s="155"/>
      <c r="AB840" s="132"/>
    </row>
    <row r="841" spans="1:28" ht="20.100000000000001" customHeight="1">
      <c r="A841" s="219" t="str">
        <f t="shared" si="54"/>
        <v/>
      </c>
      <c r="B841" s="149"/>
      <c r="C841" s="148"/>
      <c r="D841" s="148"/>
      <c r="E841" s="148"/>
      <c r="F841" s="148"/>
      <c r="G841" s="148"/>
      <c r="H841" s="148"/>
      <c r="I841" s="148"/>
      <c r="J841" s="148"/>
      <c r="K841" s="148"/>
      <c r="L841" s="148"/>
      <c r="M841" s="160"/>
      <c r="N841" s="161"/>
      <c r="O841" s="204" t="str">
        <f t="shared" si="53"/>
        <v/>
      </c>
      <c r="P841" s="151"/>
      <c r="Q841" s="152"/>
      <c r="R841" s="153" t="str">
        <f t="shared" si="55"/>
        <v/>
      </c>
      <c r="S841" s="148"/>
      <c r="T841" s="148"/>
      <c r="U841" s="154"/>
      <c r="V841" s="155"/>
      <c r="AB841" s="132"/>
    </row>
    <row r="842" spans="1:28" ht="20.100000000000001" customHeight="1">
      <c r="A842" s="219" t="str">
        <f t="shared" si="54"/>
        <v/>
      </c>
      <c r="B842" s="149"/>
      <c r="C842" s="148"/>
      <c r="D842" s="148"/>
      <c r="E842" s="148"/>
      <c r="F842" s="148"/>
      <c r="G842" s="148"/>
      <c r="H842" s="148"/>
      <c r="I842" s="148"/>
      <c r="J842" s="148"/>
      <c r="K842" s="148"/>
      <c r="L842" s="148"/>
      <c r="M842" s="160"/>
      <c r="N842" s="161"/>
      <c r="O842" s="204" t="str">
        <f t="shared" si="53"/>
        <v/>
      </c>
      <c r="P842" s="151"/>
      <c r="Q842" s="152"/>
      <c r="R842" s="153" t="str">
        <f t="shared" si="55"/>
        <v/>
      </c>
      <c r="S842" s="148"/>
      <c r="T842" s="148"/>
      <c r="U842" s="154"/>
      <c r="V842" s="155"/>
      <c r="AB842" s="132"/>
    </row>
    <row r="843" spans="1:28" ht="20.100000000000001" customHeight="1">
      <c r="A843" s="219" t="str">
        <f t="shared" si="54"/>
        <v/>
      </c>
      <c r="B843" s="149"/>
      <c r="C843" s="148"/>
      <c r="D843" s="148"/>
      <c r="E843" s="148"/>
      <c r="F843" s="148"/>
      <c r="G843" s="148"/>
      <c r="H843" s="148"/>
      <c r="I843" s="148"/>
      <c r="J843" s="148"/>
      <c r="K843" s="148"/>
      <c r="L843" s="148"/>
      <c r="M843" s="160"/>
      <c r="N843" s="161"/>
      <c r="O843" s="204" t="str">
        <f t="shared" si="53"/>
        <v/>
      </c>
      <c r="P843" s="151"/>
      <c r="Q843" s="152"/>
      <c r="R843" s="153" t="str">
        <f t="shared" si="55"/>
        <v/>
      </c>
      <c r="S843" s="148"/>
      <c r="T843" s="148"/>
      <c r="U843" s="154"/>
      <c r="V843" s="155"/>
      <c r="AB843" s="132"/>
    </row>
    <row r="844" spans="1:28" ht="20.100000000000001" customHeight="1">
      <c r="A844" s="219" t="str">
        <f t="shared" si="54"/>
        <v/>
      </c>
      <c r="B844" s="149"/>
      <c r="C844" s="148"/>
      <c r="D844" s="148"/>
      <c r="E844" s="148"/>
      <c r="F844" s="148"/>
      <c r="G844" s="148"/>
      <c r="H844" s="148"/>
      <c r="I844" s="148"/>
      <c r="J844" s="148"/>
      <c r="K844" s="164"/>
      <c r="L844" s="164"/>
      <c r="M844" s="160"/>
      <c r="N844" s="161"/>
      <c r="O844" s="204" t="str">
        <f t="shared" si="53"/>
        <v/>
      </c>
      <c r="P844" s="151"/>
      <c r="Q844" s="152"/>
      <c r="R844" s="153" t="str">
        <f t="shared" si="55"/>
        <v/>
      </c>
      <c r="S844" s="148"/>
      <c r="T844" s="148"/>
      <c r="U844" s="154"/>
      <c r="V844" s="155"/>
      <c r="AB844" s="132"/>
    </row>
    <row r="845" spans="1:28" ht="20.100000000000001" customHeight="1">
      <c r="A845" s="219" t="str">
        <f t="shared" si="54"/>
        <v/>
      </c>
      <c r="B845" s="149"/>
      <c r="C845" s="148"/>
      <c r="D845" s="148"/>
      <c r="E845" s="148"/>
      <c r="F845" s="148"/>
      <c r="G845" s="148"/>
      <c r="H845" s="148"/>
      <c r="I845" s="148"/>
      <c r="J845" s="148"/>
      <c r="K845" s="164"/>
      <c r="L845" s="164"/>
      <c r="M845" s="160"/>
      <c r="N845" s="161"/>
      <c r="O845" s="204" t="str">
        <f t="shared" si="53"/>
        <v/>
      </c>
      <c r="P845" s="151"/>
      <c r="Q845" s="152"/>
      <c r="R845" s="153" t="str">
        <f t="shared" si="55"/>
        <v/>
      </c>
      <c r="S845" s="148"/>
      <c r="T845" s="148"/>
      <c r="U845" s="154"/>
      <c r="V845" s="155"/>
      <c r="AB845" s="132"/>
    </row>
    <row r="846" spans="1:28" ht="20.100000000000001" customHeight="1">
      <c r="A846" s="219" t="str">
        <f t="shared" si="54"/>
        <v/>
      </c>
      <c r="B846" s="149"/>
      <c r="C846" s="148"/>
      <c r="D846" s="148"/>
      <c r="E846" s="148"/>
      <c r="F846" s="148"/>
      <c r="G846" s="148"/>
      <c r="H846" s="148"/>
      <c r="I846" s="148"/>
      <c r="J846" s="148"/>
      <c r="K846" s="164"/>
      <c r="L846" s="164"/>
      <c r="M846" s="160"/>
      <c r="N846" s="161"/>
      <c r="O846" s="204" t="str">
        <f t="shared" si="53"/>
        <v/>
      </c>
      <c r="P846" s="151"/>
      <c r="Q846" s="152"/>
      <c r="R846" s="153" t="str">
        <f t="shared" si="55"/>
        <v/>
      </c>
      <c r="S846" s="148"/>
      <c r="T846" s="148"/>
      <c r="U846" s="154"/>
      <c r="V846" s="155"/>
      <c r="AB846" s="132"/>
    </row>
    <row r="847" spans="1:28" ht="20.100000000000001" customHeight="1">
      <c r="A847" s="219" t="str">
        <f t="shared" si="54"/>
        <v/>
      </c>
      <c r="B847" s="149"/>
      <c r="C847" s="148"/>
      <c r="D847" s="148"/>
      <c r="E847" s="148"/>
      <c r="F847" s="148"/>
      <c r="G847" s="148"/>
      <c r="H847" s="148"/>
      <c r="I847" s="148"/>
      <c r="J847" s="148"/>
      <c r="K847" s="164"/>
      <c r="L847" s="164"/>
      <c r="M847" s="160"/>
      <c r="N847" s="161"/>
      <c r="O847" s="204" t="str">
        <f t="shared" si="53"/>
        <v/>
      </c>
      <c r="P847" s="151"/>
      <c r="Q847" s="152"/>
      <c r="R847" s="153" t="str">
        <f t="shared" si="55"/>
        <v/>
      </c>
      <c r="S847" s="148"/>
      <c r="T847" s="148"/>
      <c r="U847" s="154"/>
      <c r="V847" s="155"/>
      <c r="AB847" s="132"/>
    </row>
    <row r="848" spans="1:28" ht="20.100000000000001" customHeight="1">
      <c r="A848" s="219" t="str">
        <f t="shared" si="54"/>
        <v/>
      </c>
      <c r="B848" s="149"/>
      <c r="C848" s="148"/>
      <c r="D848" s="148"/>
      <c r="E848" s="148"/>
      <c r="F848" s="148"/>
      <c r="G848" s="148"/>
      <c r="H848" s="148"/>
      <c r="I848" s="148"/>
      <c r="J848" s="148"/>
      <c r="K848" s="148"/>
      <c r="L848" s="148"/>
      <c r="M848" s="160"/>
      <c r="N848" s="161"/>
      <c r="O848" s="204" t="str">
        <f t="shared" si="53"/>
        <v/>
      </c>
      <c r="P848" s="151"/>
      <c r="Q848" s="152"/>
      <c r="R848" s="153" t="str">
        <f t="shared" si="55"/>
        <v/>
      </c>
      <c r="S848" s="148"/>
      <c r="T848" s="148"/>
      <c r="U848" s="154"/>
      <c r="V848" s="155"/>
      <c r="AB848" s="132"/>
    </row>
    <row r="849" spans="1:28" ht="20.100000000000001" customHeight="1">
      <c r="A849" s="219" t="str">
        <f t="shared" si="54"/>
        <v/>
      </c>
      <c r="B849" s="149"/>
      <c r="C849" s="148"/>
      <c r="D849" s="148"/>
      <c r="E849" s="148"/>
      <c r="F849" s="148"/>
      <c r="G849" s="148"/>
      <c r="H849" s="148"/>
      <c r="I849" s="148"/>
      <c r="J849" s="148"/>
      <c r="K849" s="148"/>
      <c r="L849" s="148"/>
      <c r="M849" s="160"/>
      <c r="N849" s="161"/>
      <c r="O849" s="204" t="str">
        <f t="shared" si="53"/>
        <v/>
      </c>
      <c r="P849" s="151"/>
      <c r="Q849" s="152"/>
      <c r="R849" s="153" t="str">
        <f t="shared" si="55"/>
        <v/>
      </c>
      <c r="S849" s="148"/>
      <c r="T849" s="148"/>
      <c r="U849" s="154"/>
      <c r="V849" s="155"/>
      <c r="AB849" s="132"/>
    </row>
    <row r="850" spans="1:28" ht="20.100000000000001" customHeight="1">
      <c r="A850" s="219" t="str">
        <f t="shared" si="54"/>
        <v/>
      </c>
      <c r="B850" s="149"/>
      <c r="C850" s="148"/>
      <c r="D850" s="148"/>
      <c r="E850" s="148"/>
      <c r="F850" s="148"/>
      <c r="G850" s="148"/>
      <c r="H850" s="148"/>
      <c r="I850" s="148"/>
      <c r="J850" s="148"/>
      <c r="K850" s="148"/>
      <c r="L850" s="148"/>
      <c r="M850" s="160"/>
      <c r="N850" s="161"/>
      <c r="O850" s="204" t="str">
        <f t="shared" si="53"/>
        <v/>
      </c>
      <c r="P850" s="151"/>
      <c r="Q850" s="152"/>
      <c r="R850" s="153" t="str">
        <f t="shared" si="55"/>
        <v/>
      </c>
      <c r="S850" s="148"/>
      <c r="T850" s="148"/>
      <c r="U850" s="154"/>
      <c r="V850" s="155"/>
      <c r="AB850" s="132"/>
    </row>
    <row r="851" spans="1:28" ht="20.100000000000001" customHeight="1">
      <c r="A851" s="219" t="str">
        <f t="shared" si="54"/>
        <v/>
      </c>
      <c r="B851" s="149"/>
      <c r="C851" s="148"/>
      <c r="D851" s="148"/>
      <c r="E851" s="148"/>
      <c r="F851" s="148"/>
      <c r="G851" s="148"/>
      <c r="H851" s="148"/>
      <c r="I851" s="148"/>
      <c r="J851" s="148"/>
      <c r="K851" s="148"/>
      <c r="L851" s="148"/>
      <c r="M851" s="160"/>
      <c r="N851" s="161"/>
      <c r="O851" s="204" t="str">
        <f t="shared" si="53"/>
        <v/>
      </c>
      <c r="P851" s="151"/>
      <c r="Q851" s="152"/>
      <c r="R851" s="153" t="str">
        <f t="shared" si="55"/>
        <v/>
      </c>
      <c r="S851" s="148"/>
      <c r="T851" s="148"/>
      <c r="U851" s="154"/>
      <c r="V851" s="155"/>
      <c r="AB851" s="132"/>
    </row>
    <row r="852" spans="1:28" ht="20.100000000000001" customHeight="1">
      <c r="A852" s="219" t="str">
        <f t="shared" si="54"/>
        <v/>
      </c>
      <c r="B852" s="149"/>
      <c r="C852" s="148"/>
      <c r="D852" s="148"/>
      <c r="E852" s="148"/>
      <c r="F852" s="148"/>
      <c r="G852" s="148"/>
      <c r="H852" s="148"/>
      <c r="I852" s="148"/>
      <c r="J852" s="148"/>
      <c r="K852" s="148"/>
      <c r="L852" s="148"/>
      <c r="M852" s="160"/>
      <c r="N852" s="161"/>
      <c r="O852" s="204" t="str">
        <f t="shared" si="53"/>
        <v/>
      </c>
      <c r="P852" s="151"/>
      <c r="Q852" s="152"/>
      <c r="R852" s="153" t="str">
        <f t="shared" si="55"/>
        <v/>
      </c>
      <c r="S852" s="148"/>
      <c r="T852" s="148"/>
      <c r="U852" s="154"/>
      <c r="V852" s="155"/>
      <c r="AB852" s="132"/>
    </row>
    <row r="853" spans="1:28" ht="20.100000000000001" customHeight="1">
      <c r="A853" s="219" t="str">
        <f t="shared" si="54"/>
        <v/>
      </c>
      <c r="B853" s="149"/>
      <c r="C853" s="148"/>
      <c r="D853" s="148"/>
      <c r="E853" s="148"/>
      <c r="F853" s="148"/>
      <c r="G853" s="148"/>
      <c r="H853" s="148"/>
      <c r="I853" s="148"/>
      <c r="J853" s="148"/>
      <c r="K853" s="148"/>
      <c r="L853" s="148"/>
      <c r="M853" s="160"/>
      <c r="N853" s="161"/>
      <c r="O853" s="204" t="str">
        <f t="shared" si="53"/>
        <v/>
      </c>
      <c r="P853" s="151"/>
      <c r="Q853" s="152"/>
      <c r="R853" s="153" t="str">
        <f t="shared" si="55"/>
        <v/>
      </c>
      <c r="S853" s="148"/>
      <c r="T853" s="148"/>
      <c r="U853" s="154"/>
      <c r="V853" s="155"/>
      <c r="AB853" s="132"/>
    </row>
    <row r="854" spans="1:28" ht="20.100000000000001" customHeight="1">
      <c r="A854" s="219" t="str">
        <f t="shared" si="54"/>
        <v/>
      </c>
      <c r="B854" s="149"/>
      <c r="C854" s="148"/>
      <c r="D854" s="148"/>
      <c r="E854" s="148"/>
      <c r="F854" s="148"/>
      <c r="G854" s="148"/>
      <c r="H854" s="148"/>
      <c r="I854" s="148"/>
      <c r="J854" s="148"/>
      <c r="K854" s="148"/>
      <c r="L854" s="148"/>
      <c r="M854" s="160"/>
      <c r="N854" s="161"/>
      <c r="O854" s="204" t="str">
        <f t="shared" si="53"/>
        <v/>
      </c>
      <c r="P854" s="151"/>
      <c r="Q854" s="152"/>
      <c r="R854" s="153" t="str">
        <f t="shared" si="55"/>
        <v/>
      </c>
      <c r="S854" s="148"/>
      <c r="T854" s="148"/>
      <c r="U854" s="154"/>
      <c r="V854" s="155"/>
      <c r="AB854" s="132"/>
    </row>
    <row r="855" spans="1:28" ht="20.100000000000001" customHeight="1">
      <c r="A855" s="219" t="str">
        <f t="shared" si="54"/>
        <v/>
      </c>
      <c r="B855" s="149"/>
      <c r="C855" s="148"/>
      <c r="D855" s="148"/>
      <c r="E855" s="148"/>
      <c r="F855" s="148"/>
      <c r="G855" s="148"/>
      <c r="H855" s="148"/>
      <c r="I855" s="148"/>
      <c r="J855" s="148"/>
      <c r="K855" s="148"/>
      <c r="L855" s="148"/>
      <c r="M855" s="160"/>
      <c r="N855" s="161"/>
      <c r="O855" s="204" t="str">
        <f t="shared" si="53"/>
        <v/>
      </c>
      <c r="P855" s="151"/>
      <c r="Q855" s="152"/>
      <c r="R855" s="153" t="str">
        <f t="shared" si="55"/>
        <v/>
      </c>
      <c r="S855" s="148"/>
      <c r="T855" s="148"/>
      <c r="U855" s="154"/>
      <c r="V855" s="155"/>
      <c r="AB855" s="132"/>
    </row>
    <row r="856" spans="1:28" ht="20.100000000000001" customHeight="1">
      <c r="A856" s="219" t="str">
        <f t="shared" si="54"/>
        <v/>
      </c>
      <c r="B856" s="149"/>
      <c r="C856" s="148"/>
      <c r="D856" s="148"/>
      <c r="E856" s="148"/>
      <c r="F856" s="148"/>
      <c r="G856" s="148"/>
      <c r="H856" s="148"/>
      <c r="I856" s="148"/>
      <c r="J856" s="148"/>
      <c r="K856" s="148"/>
      <c r="L856" s="148"/>
      <c r="M856" s="160"/>
      <c r="N856" s="161"/>
      <c r="O856" s="204" t="str">
        <f t="shared" si="53"/>
        <v/>
      </c>
      <c r="P856" s="151"/>
      <c r="Q856" s="152"/>
      <c r="R856" s="153" t="str">
        <f t="shared" si="55"/>
        <v/>
      </c>
      <c r="S856" s="148"/>
      <c r="T856" s="148"/>
      <c r="U856" s="154"/>
      <c r="V856" s="155"/>
      <c r="AB856" s="132"/>
    </row>
    <row r="857" spans="1:28" ht="20.100000000000001" customHeight="1">
      <c r="A857" s="219" t="str">
        <f t="shared" si="54"/>
        <v/>
      </c>
      <c r="B857" s="149"/>
      <c r="C857" s="148"/>
      <c r="D857" s="148"/>
      <c r="E857" s="148"/>
      <c r="F857" s="148"/>
      <c r="G857" s="148"/>
      <c r="H857" s="148"/>
      <c r="I857" s="148"/>
      <c r="J857" s="148"/>
      <c r="K857" s="148"/>
      <c r="L857" s="148"/>
      <c r="M857" s="160"/>
      <c r="N857" s="161"/>
      <c r="O857" s="204" t="str">
        <f t="shared" si="53"/>
        <v/>
      </c>
      <c r="P857" s="151"/>
      <c r="Q857" s="152"/>
      <c r="R857" s="153" t="str">
        <f t="shared" si="55"/>
        <v/>
      </c>
      <c r="S857" s="148"/>
      <c r="T857" s="148"/>
      <c r="U857" s="154"/>
      <c r="V857" s="155"/>
      <c r="AB857" s="132"/>
    </row>
    <row r="858" spans="1:28" ht="20.100000000000001" customHeight="1">
      <c r="A858" s="219" t="str">
        <f t="shared" si="54"/>
        <v/>
      </c>
      <c r="B858" s="149"/>
      <c r="C858" s="148"/>
      <c r="D858" s="148"/>
      <c r="E858" s="148"/>
      <c r="F858" s="148"/>
      <c r="G858" s="148"/>
      <c r="H858" s="148"/>
      <c r="I858" s="148"/>
      <c r="J858" s="148"/>
      <c r="K858" s="148"/>
      <c r="L858" s="148"/>
      <c r="M858" s="160"/>
      <c r="N858" s="161"/>
      <c r="O858" s="204" t="str">
        <f t="shared" si="53"/>
        <v/>
      </c>
      <c r="P858" s="151"/>
      <c r="Q858" s="152"/>
      <c r="R858" s="153" t="str">
        <f t="shared" si="55"/>
        <v/>
      </c>
      <c r="S858" s="148"/>
      <c r="T858" s="148"/>
      <c r="U858" s="154"/>
      <c r="V858" s="155"/>
      <c r="AB858" s="132"/>
    </row>
    <row r="859" spans="1:28" ht="20.100000000000001" customHeight="1">
      <c r="A859" s="219" t="str">
        <f t="shared" si="54"/>
        <v/>
      </c>
      <c r="B859" s="149"/>
      <c r="C859" s="148"/>
      <c r="D859" s="148"/>
      <c r="E859" s="148"/>
      <c r="F859" s="148"/>
      <c r="G859" s="148"/>
      <c r="H859" s="148"/>
      <c r="I859" s="148"/>
      <c r="J859" s="148"/>
      <c r="K859" s="148"/>
      <c r="L859" s="148"/>
      <c r="M859" s="160"/>
      <c r="N859" s="161"/>
      <c r="O859" s="204" t="str">
        <f t="shared" si="53"/>
        <v/>
      </c>
      <c r="P859" s="151"/>
      <c r="Q859" s="152"/>
      <c r="R859" s="153" t="str">
        <f t="shared" si="55"/>
        <v/>
      </c>
      <c r="S859" s="148"/>
      <c r="T859" s="148"/>
      <c r="U859" s="154"/>
      <c r="V859" s="155"/>
      <c r="AB859" s="132"/>
    </row>
    <row r="860" spans="1:28" ht="20.100000000000001" customHeight="1">
      <c r="A860" s="219" t="str">
        <f t="shared" si="54"/>
        <v/>
      </c>
      <c r="B860" s="149"/>
      <c r="C860" s="148"/>
      <c r="D860" s="148"/>
      <c r="E860" s="148"/>
      <c r="F860" s="148"/>
      <c r="G860" s="148"/>
      <c r="H860" s="148"/>
      <c r="I860" s="148"/>
      <c r="J860" s="148"/>
      <c r="K860" s="148"/>
      <c r="L860" s="148"/>
      <c r="M860" s="160"/>
      <c r="N860" s="161"/>
      <c r="O860" s="204" t="str">
        <f t="shared" si="53"/>
        <v/>
      </c>
      <c r="P860" s="151"/>
      <c r="Q860" s="152"/>
      <c r="R860" s="153" t="str">
        <f t="shared" si="55"/>
        <v/>
      </c>
      <c r="S860" s="148"/>
      <c r="T860" s="148"/>
      <c r="U860" s="154"/>
      <c r="V860" s="155"/>
      <c r="AB860" s="132"/>
    </row>
    <row r="861" spans="1:28" ht="20.100000000000001" customHeight="1">
      <c r="A861" s="219" t="str">
        <f t="shared" si="54"/>
        <v/>
      </c>
      <c r="B861" s="149"/>
      <c r="C861" s="148"/>
      <c r="D861" s="148"/>
      <c r="E861" s="148"/>
      <c r="F861" s="148"/>
      <c r="G861" s="148"/>
      <c r="H861" s="148"/>
      <c r="I861" s="148"/>
      <c r="J861" s="148"/>
      <c r="K861" s="148"/>
      <c r="L861" s="148"/>
      <c r="M861" s="160"/>
      <c r="N861" s="161"/>
      <c r="O861" s="204" t="str">
        <f t="shared" si="53"/>
        <v/>
      </c>
      <c r="P861" s="151"/>
      <c r="Q861" s="152"/>
      <c r="R861" s="153" t="str">
        <f t="shared" si="55"/>
        <v/>
      </c>
      <c r="S861" s="148"/>
      <c r="T861" s="148"/>
      <c r="U861" s="154"/>
      <c r="V861" s="155"/>
      <c r="AB861" s="132"/>
    </row>
    <row r="862" spans="1:28" ht="20.100000000000001" customHeight="1">
      <c r="A862" s="219" t="str">
        <f t="shared" si="54"/>
        <v/>
      </c>
      <c r="B862" s="149"/>
      <c r="C862" s="148"/>
      <c r="D862" s="148"/>
      <c r="E862" s="148"/>
      <c r="F862" s="148"/>
      <c r="G862" s="148"/>
      <c r="H862" s="148"/>
      <c r="I862" s="148"/>
      <c r="J862" s="148"/>
      <c r="K862" s="148"/>
      <c r="L862" s="148"/>
      <c r="M862" s="160"/>
      <c r="N862" s="161"/>
      <c r="O862" s="204" t="str">
        <f t="shared" si="53"/>
        <v/>
      </c>
      <c r="P862" s="151"/>
      <c r="Q862" s="152"/>
      <c r="R862" s="153" t="str">
        <f t="shared" si="55"/>
        <v/>
      </c>
      <c r="S862" s="148"/>
      <c r="T862" s="148"/>
      <c r="U862" s="154"/>
      <c r="V862" s="155"/>
      <c r="AB862" s="132"/>
    </row>
    <row r="863" spans="1:28" ht="20.100000000000001" customHeight="1">
      <c r="A863" s="219" t="str">
        <f t="shared" si="54"/>
        <v/>
      </c>
      <c r="B863" s="149"/>
      <c r="C863" s="148"/>
      <c r="D863" s="148"/>
      <c r="E863" s="148"/>
      <c r="F863" s="148"/>
      <c r="G863" s="148"/>
      <c r="H863" s="148"/>
      <c r="I863" s="148"/>
      <c r="J863" s="148"/>
      <c r="K863" s="148"/>
      <c r="L863" s="148"/>
      <c r="M863" s="160"/>
      <c r="N863" s="161"/>
      <c r="O863" s="204" t="str">
        <f t="shared" si="53"/>
        <v/>
      </c>
      <c r="P863" s="151"/>
      <c r="Q863" s="152"/>
      <c r="R863" s="153" t="str">
        <f t="shared" si="55"/>
        <v/>
      </c>
      <c r="S863" s="148"/>
      <c r="T863" s="148"/>
      <c r="U863" s="154"/>
      <c r="V863" s="155"/>
      <c r="AB863" s="132"/>
    </row>
    <row r="864" spans="1:28" ht="20.100000000000001" customHeight="1">
      <c r="A864" s="219" t="str">
        <f t="shared" si="54"/>
        <v/>
      </c>
      <c r="B864" s="149"/>
      <c r="C864" s="148"/>
      <c r="D864" s="148"/>
      <c r="E864" s="148"/>
      <c r="F864" s="148"/>
      <c r="G864" s="148"/>
      <c r="H864" s="148"/>
      <c r="I864" s="148"/>
      <c r="J864" s="148"/>
      <c r="K864" s="148"/>
      <c r="L864" s="148"/>
      <c r="M864" s="160"/>
      <c r="N864" s="161"/>
      <c r="O864" s="204" t="str">
        <f t="shared" si="53"/>
        <v/>
      </c>
      <c r="P864" s="151"/>
      <c r="Q864" s="152"/>
      <c r="R864" s="153" t="str">
        <f t="shared" si="55"/>
        <v/>
      </c>
      <c r="S864" s="148"/>
      <c r="T864" s="148"/>
      <c r="U864" s="154"/>
      <c r="V864" s="155"/>
      <c r="AB864" s="132"/>
    </row>
    <row r="865" spans="1:28" ht="20.100000000000001" customHeight="1">
      <c r="A865" s="219" t="str">
        <f t="shared" si="54"/>
        <v/>
      </c>
      <c r="B865" s="149"/>
      <c r="C865" s="148"/>
      <c r="D865" s="148"/>
      <c r="E865" s="148"/>
      <c r="F865" s="148"/>
      <c r="G865" s="148"/>
      <c r="H865" s="148"/>
      <c r="I865" s="148"/>
      <c r="J865" s="148"/>
      <c r="K865" s="148"/>
      <c r="L865" s="148"/>
      <c r="M865" s="160"/>
      <c r="N865" s="161"/>
      <c r="O865" s="204" t="str">
        <f t="shared" si="53"/>
        <v/>
      </c>
      <c r="P865" s="151"/>
      <c r="Q865" s="152"/>
      <c r="R865" s="153" t="str">
        <f t="shared" si="55"/>
        <v/>
      </c>
      <c r="S865" s="148"/>
      <c r="T865" s="148"/>
      <c r="U865" s="154"/>
      <c r="V865" s="155"/>
      <c r="AB865" s="132"/>
    </row>
    <row r="866" spans="1:28" ht="20.100000000000001" customHeight="1">
      <c r="A866" s="219" t="str">
        <f t="shared" si="54"/>
        <v/>
      </c>
      <c r="B866" s="149"/>
      <c r="C866" s="148"/>
      <c r="D866" s="148"/>
      <c r="E866" s="148"/>
      <c r="F866" s="148"/>
      <c r="G866" s="148"/>
      <c r="H866" s="148"/>
      <c r="I866" s="148"/>
      <c r="J866" s="148"/>
      <c r="K866" s="148"/>
      <c r="L866" s="148"/>
      <c r="M866" s="160"/>
      <c r="N866" s="161"/>
      <c r="O866" s="204" t="str">
        <f t="shared" si="53"/>
        <v/>
      </c>
      <c r="P866" s="151"/>
      <c r="Q866" s="152"/>
      <c r="R866" s="153" t="str">
        <f t="shared" si="55"/>
        <v/>
      </c>
      <c r="S866" s="148"/>
      <c r="T866" s="148"/>
      <c r="U866" s="154"/>
      <c r="V866" s="155"/>
      <c r="AB866" s="132"/>
    </row>
    <row r="867" spans="1:28" ht="20.100000000000001" customHeight="1">
      <c r="A867" s="219" t="str">
        <f t="shared" si="54"/>
        <v/>
      </c>
      <c r="B867" s="149"/>
      <c r="C867" s="148"/>
      <c r="D867" s="148"/>
      <c r="E867" s="148"/>
      <c r="F867" s="148"/>
      <c r="G867" s="148"/>
      <c r="H867" s="148"/>
      <c r="I867" s="148"/>
      <c r="J867" s="148"/>
      <c r="K867" s="148"/>
      <c r="L867" s="148"/>
      <c r="M867" s="160"/>
      <c r="N867" s="161"/>
      <c r="O867" s="204" t="str">
        <f t="shared" si="53"/>
        <v/>
      </c>
      <c r="P867" s="151"/>
      <c r="Q867" s="152"/>
      <c r="R867" s="153" t="str">
        <f t="shared" si="55"/>
        <v/>
      </c>
      <c r="S867" s="148"/>
      <c r="T867" s="148"/>
      <c r="U867" s="154"/>
      <c r="V867" s="155"/>
      <c r="AB867" s="132"/>
    </row>
    <row r="868" spans="1:28" ht="20.100000000000001" customHeight="1">
      <c r="A868" s="219" t="str">
        <f t="shared" si="54"/>
        <v/>
      </c>
      <c r="B868" s="149"/>
      <c r="C868" s="148"/>
      <c r="D868" s="148"/>
      <c r="E868" s="148"/>
      <c r="F868" s="148"/>
      <c r="G868" s="148"/>
      <c r="H868" s="148"/>
      <c r="I868" s="148"/>
      <c r="J868" s="148"/>
      <c r="K868" s="148"/>
      <c r="L868" s="148"/>
      <c r="M868" s="160"/>
      <c r="N868" s="161"/>
      <c r="O868" s="204" t="str">
        <f t="shared" si="53"/>
        <v/>
      </c>
      <c r="P868" s="151"/>
      <c r="Q868" s="152"/>
      <c r="R868" s="153" t="str">
        <f t="shared" si="55"/>
        <v/>
      </c>
      <c r="S868" s="148"/>
      <c r="T868" s="148"/>
      <c r="U868" s="154"/>
      <c r="V868" s="155"/>
      <c r="AB868" s="132"/>
    </row>
    <row r="869" spans="1:28" ht="20.100000000000001" customHeight="1">
      <c r="A869" s="219" t="str">
        <f t="shared" si="54"/>
        <v/>
      </c>
      <c r="B869" s="149"/>
      <c r="C869" s="148"/>
      <c r="D869" s="148"/>
      <c r="E869" s="148"/>
      <c r="F869" s="148"/>
      <c r="G869" s="148"/>
      <c r="H869" s="148"/>
      <c r="I869" s="148"/>
      <c r="J869" s="148"/>
      <c r="K869" s="148"/>
      <c r="L869" s="148"/>
      <c r="M869" s="160"/>
      <c r="N869" s="161"/>
      <c r="O869" s="204" t="str">
        <f t="shared" si="53"/>
        <v/>
      </c>
      <c r="P869" s="151"/>
      <c r="Q869" s="152"/>
      <c r="R869" s="153" t="str">
        <f t="shared" si="55"/>
        <v/>
      </c>
      <c r="S869" s="148"/>
      <c r="T869" s="148"/>
      <c r="U869" s="154"/>
      <c r="V869" s="155"/>
      <c r="AB869" s="132"/>
    </row>
    <row r="870" spans="1:28" ht="20.100000000000001" customHeight="1">
      <c r="A870" s="219" t="str">
        <f t="shared" si="54"/>
        <v/>
      </c>
      <c r="B870" s="149"/>
      <c r="C870" s="148"/>
      <c r="D870" s="148"/>
      <c r="E870" s="148"/>
      <c r="F870" s="148"/>
      <c r="G870" s="148"/>
      <c r="H870" s="148"/>
      <c r="I870" s="148"/>
      <c r="J870" s="148"/>
      <c r="K870" s="148"/>
      <c r="L870" s="148"/>
      <c r="M870" s="160"/>
      <c r="N870" s="161"/>
      <c r="O870" s="204" t="str">
        <f t="shared" si="53"/>
        <v/>
      </c>
      <c r="P870" s="151"/>
      <c r="Q870" s="152"/>
      <c r="R870" s="153" t="str">
        <f t="shared" si="55"/>
        <v/>
      </c>
      <c r="S870" s="148"/>
      <c r="T870" s="148"/>
      <c r="U870" s="154"/>
      <c r="V870" s="155"/>
      <c r="AB870" s="132"/>
    </row>
    <row r="871" spans="1:28" ht="20.100000000000001" customHeight="1">
      <c r="A871" s="219" t="str">
        <f t="shared" si="54"/>
        <v/>
      </c>
      <c r="B871" s="149"/>
      <c r="C871" s="148"/>
      <c r="D871" s="148"/>
      <c r="E871" s="148"/>
      <c r="F871" s="148"/>
      <c r="G871" s="148"/>
      <c r="H871" s="148"/>
      <c r="I871" s="148"/>
      <c r="J871" s="148"/>
      <c r="K871" s="148"/>
      <c r="L871" s="148"/>
      <c r="M871" s="160"/>
      <c r="N871" s="161"/>
      <c r="O871" s="204" t="str">
        <f t="shared" si="53"/>
        <v/>
      </c>
      <c r="P871" s="151"/>
      <c r="Q871" s="152"/>
      <c r="R871" s="153" t="str">
        <f t="shared" si="55"/>
        <v/>
      </c>
      <c r="S871" s="148"/>
      <c r="T871" s="148"/>
      <c r="U871" s="154"/>
      <c r="V871" s="155"/>
      <c r="AB871" s="132"/>
    </row>
    <row r="872" spans="1:28" ht="20.100000000000001" customHeight="1">
      <c r="A872" s="219" t="str">
        <f t="shared" si="54"/>
        <v/>
      </c>
      <c r="B872" s="149"/>
      <c r="C872" s="148"/>
      <c r="D872" s="148"/>
      <c r="E872" s="148"/>
      <c r="F872" s="148"/>
      <c r="G872" s="148"/>
      <c r="H872" s="148"/>
      <c r="I872" s="148"/>
      <c r="J872" s="148"/>
      <c r="K872" s="148"/>
      <c r="L872" s="148"/>
      <c r="M872" s="160"/>
      <c r="N872" s="161"/>
      <c r="O872" s="204" t="str">
        <f t="shared" si="53"/>
        <v/>
      </c>
      <c r="P872" s="151"/>
      <c r="Q872" s="152"/>
      <c r="R872" s="153" t="str">
        <f t="shared" si="55"/>
        <v/>
      </c>
      <c r="S872" s="148"/>
      <c r="T872" s="148"/>
      <c r="U872" s="154"/>
      <c r="V872" s="155"/>
      <c r="AB872" s="132"/>
    </row>
    <row r="873" spans="1:28" ht="20.100000000000001" customHeight="1">
      <c r="A873" s="219" t="str">
        <f t="shared" si="54"/>
        <v/>
      </c>
      <c r="B873" s="149"/>
      <c r="C873" s="148"/>
      <c r="D873" s="148"/>
      <c r="E873" s="148"/>
      <c r="F873" s="148"/>
      <c r="G873" s="148"/>
      <c r="H873" s="148"/>
      <c r="I873" s="148"/>
      <c r="J873" s="148"/>
      <c r="K873" s="148"/>
      <c r="L873" s="148"/>
      <c r="M873" s="160"/>
      <c r="N873" s="161"/>
      <c r="O873" s="204" t="str">
        <f t="shared" si="53"/>
        <v/>
      </c>
      <c r="P873" s="151"/>
      <c r="Q873" s="152"/>
      <c r="R873" s="153" t="str">
        <f t="shared" si="55"/>
        <v/>
      </c>
      <c r="S873" s="148"/>
      <c r="T873" s="148"/>
      <c r="U873" s="154"/>
      <c r="V873" s="155"/>
      <c r="AB873" s="132"/>
    </row>
    <row r="874" spans="1:28" ht="20.100000000000001" customHeight="1">
      <c r="A874" s="219" t="str">
        <f t="shared" si="54"/>
        <v/>
      </c>
      <c r="B874" s="149"/>
      <c r="C874" s="148"/>
      <c r="D874" s="148"/>
      <c r="E874" s="148"/>
      <c r="F874" s="148"/>
      <c r="G874" s="148"/>
      <c r="H874" s="148"/>
      <c r="I874" s="148"/>
      <c r="J874" s="148"/>
      <c r="K874" s="148"/>
      <c r="L874" s="148"/>
      <c r="M874" s="160"/>
      <c r="N874" s="161"/>
      <c r="O874" s="204" t="str">
        <f t="shared" si="53"/>
        <v/>
      </c>
      <c r="P874" s="151"/>
      <c r="Q874" s="152"/>
      <c r="R874" s="153" t="str">
        <f t="shared" si="55"/>
        <v/>
      </c>
      <c r="S874" s="148"/>
      <c r="T874" s="148"/>
      <c r="U874" s="154"/>
      <c r="V874" s="155"/>
      <c r="AB874" s="132"/>
    </row>
    <row r="875" spans="1:28" ht="20.100000000000001" customHeight="1">
      <c r="A875" s="219" t="str">
        <f t="shared" si="54"/>
        <v/>
      </c>
      <c r="B875" s="149"/>
      <c r="C875" s="148"/>
      <c r="D875" s="148"/>
      <c r="E875" s="148"/>
      <c r="F875" s="148"/>
      <c r="G875" s="148"/>
      <c r="H875" s="148"/>
      <c r="I875" s="148"/>
      <c r="J875" s="148"/>
      <c r="K875" s="148"/>
      <c r="L875" s="148"/>
      <c r="M875" s="160"/>
      <c r="N875" s="161"/>
      <c r="O875" s="204" t="str">
        <f t="shared" si="53"/>
        <v/>
      </c>
      <c r="P875" s="151"/>
      <c r="Q875" s="152"/>
      <c r="R875" s="153" t="str">
        <f t="shared" si="55"/>
        <v/>
      </c>
      <c r="S875" s="148"/>
      <c r="T875" s="148"/>
      <c r="U875" s="154"/>
      <c r="V875" s="155"/>
      <c r="AB875" s="132"/>
    </row>
    <row r="876" spans="1:28" ht="20.100000000000001" customHeight="1">
      <c r="A876" s="219" t="str">
        <f t="shared" si="54"/>
        <v/>
      </c>
      <c r="B876" s="149"/>
      <c r="C876" s="148"/>
      <c r="D876" s="148"/>
      <c r="E876" s="148"/>
      <c r="F876" s="148"/>
      <c r="G876" s="148"/>
      <c r="H876" s="148"/>
      <c r="I876" s="148"/>
      <c r="J876" s="148"/>
      <c r="K876" s="148"/>
      <c r="L876" s="148"/>
      <c r="M876" s="160"/>
      <c r="N876" s="161"/>
      <c r="O876" s="204" t="str">
        <f t="shared" si="53"/>
        <v/>
      </c>
      <c r="P876" s="151"/>
      <c r="Q876" s="152"/>
      <c r="R876" s="153" t="str">
        <f t="shared" si="55"/>
        <v/>
      </c>
      <c r="S876" s="148"/>
      <c r="T876" s="148"/>
      <c r="U876" s="154"/>
      <c r="V876" s="155"/>
      <c r="AB876" s="132"/>
    </row>
    <row r="877" spans="1:28" ht="20.100000000000001" customHeight="1">
      <c r="A877" s="219" t="str">
        <f t="shared" si="54"/>
        <v/>
      </c>
      <c r="B877" s="149"/>
      <c r="C877" s="148"/>
      <c r="D877" s="148"/>
      <c r="E877" s="148"/>
      <c r="F877" s="148"/>
      <c r="G877" s="148"/>
      <c r="H877" s="148"/>
      <c r="I877" s="148"/>
      <c r="J877" s="148"/>
      <c r="K877" s="148"/>
      <c r="L877" s="148"/>
      <c r="M877" s="160"/>
      <c r="N877" s="161"/>
      <c r="O877" s="204" t="str">
        <f t="shared" si="53"/>
        <v/>
      </c>
      <c r="P877" s="151"/>
      <c r="Q877" s="152"/>
      <c r="R877" s="153" t="str">
        <f t="shared" si="55"/>
        <v/>
      </c>
      <c r="S877" s="148"/>
      <c r="T877" s="148"/>
      <c r="U877" s="154"/>
      <c r="V877" s="155"/>
      <c r="AB877" s="132"/>
    </row>
    <row r="878" spans="1:28" ht="20.100000000000001" customHeight="1">
      <c r="A878" s="219" t="str">
        <f t="shared" si="54"/>
        <v/>
      </c>
      <c r="B878" s="149"/>
      <c r="C878" s="148"/>
      <c r="D878" s="148"/>
      <c r="E878" s="148"/>
      <c r="F878" s="148"/>
      <c r="G878" s="148"/>
      <c r="H878" s="148"/>
      <c r="I878" s="148"/>
      <c r="J878" s="148"/>
      <c r="K878" s="148"/>
      <c r="L878" s="148"/>
      <c r="M878" s="160"/>
      <c r="N878" s="161"/>
      <c r="O878" s="204" t="str">
        <f t="shared" si="53"/>
        <v/>
      </c>
      <c r="P878" s="151"/>
      <c r="Q878" s="152"/>
      <c r="R878" s="153" t="str">
        <f t="shared" si="55"/>
        <v/>
      </c>
      <c r="S878" s="148"/>
      <c r="T878" s="148"/>
      <c r="U878" s="154"/>
      <c r="V878" s="155"/>
      <c r="AB878" s="132"/>
    </row>
    <row r="879" spans="1:28" ht="20.100000000000001" customHeight="1">
      <c r="A879" s="219" t="str">
        <f t="shared" si="54"/>
        <v/>
      </c>
      <c r="B879" s="149"/>
      <c r="C879" s="148"/>
      <c r="D879" s="148"/>
      <c r="E879" s="148"/>
      <c r="F879" s="148"/>
      <c r="G879" s="148"/>
      <c r="H879" s="148"/>
      <c r="I879" s="148"/>
      <c r="J879" s="148"/>
      <c r="K879" s="148"/>
      <c r="L879" s="148"/>
      <c r="M879" s="160"/>
      <c r="N879" s="161"/>
      <c r="O879" s="204" t="str">
        <f t="shared" si="53"/>
        <v/>
      </c>
      <c r="P879" s="151"/>
      <c r="Q879" s="152"/>
      <c r="R879" s="153" t="str">
        <f t="shared" si="55"/>
        <v/>
      </c>
      <c r="S879" s="148"/>
      <c r="T879" s="148"/>
      <c r="U879" s="154"/>
      <c r="V879" s="155"/>
      <c r="AB879" s="132"/>
    </row>
    <row r="880" spans="1:28" ht="20.100000000000001" customHeight="1">
      <c r="A880" s="219" t="str">
        <f t="shared" si="54"/>
        <v/>
      </c>
      <c r="B880" s="149"/>
      <c r="C880" s="148"/>
      <c r="D880" s="148"/>
      <c r="E880" s="148"/>
      <c r="F880" s="148"/>
      <c r="G880" s="148"/>
      <c r="H880" s="148"/>
      <c r="I880" s="148"/>
      <c r="J880" s="148"/>
      <c r="K880" s="148"/>
      <c r="L880" s="148"/>
      <c r="M880" s="160"/>
      <c r="N880" s="161"/>
      <c r="O880" s="204" t="str">
        <f t="shared" si="53"/>
        <v/>
      </c>
      <c r="P880" s="151"/>
      <c r="Q880" s="152"/>
      <c r="R880" s="153" t="str">
        <f t="shared" si="55"/>
        <v/>
      </c>
      <c r="S880" s="148"/>
      <c r="T880" s="148"/>
      <c r="U880" s="154"/>
      <c r="V880" s="155"/>
      <c r="AB880" s="132"/>
    </row>
    <row r="881" spans="1:28" ht="20.100000000000001" customHeight="1">
      <c r="A881" s="219" t="str">
        <f t="shared" si="54"/>
        <v/>
      </c>
      <c r="B881" s="149"/>
      <c r="C881" s="148"/>
      <c r="D881" s="148"/>
      <c r="E881" s="148"/>
      <c r="F881" s="148"/>
      <c r="G881" s="148"/>
      <c r="H881" s="148"/>
      <c r="I881" s="148"/>
      <c r="J881" s="148"/>
      <c r="K881" s="148"/>
      <c r="L881" s="148"/>
      <c r="M881" s="160"/>
      <c r="N881" s="161"/>
      <c r="O881" s="204" t="str">
        <f t="shared" si="53"/>
        <v/>
      </c>
      <c r="P881" s="151"/>
      <c r="Q881" s="152"/>
      <c r="R881" s="153" t="str">
        <f t="shared" si="55"/>
        <v/>
      </c>
      <c r="S881" s="148"/>
      <c r="T881" s="148"/>
      <c r="U881" s="154"/>
      <c r="V881" s="155"/>
      <c r="AB881" s="132"/>
    </row>
    <row r="882" spans="1:28" ht="20.100000000000001" customHeight="1">
      <c r="A882" s="219" t="str">
        <f t="shared" si="54"/>
        <v/>
      </c>
      <c r="B882" s="149"/>
      <c r="C882" s="148"/>
      <c r="D882" s="148"/>
      <c r="E882" s="148"/>
      <c r="F882" s="148"/>
      <c r="G882" s="148"/>
      <c r="H882" s="148"/>
      <c r="I882" s="148"/>
      <c r="J882" s="148"/>
      <c r="K882" s="148"/>
      <c r="L882" s="148"/>
      <c r="M882" s="160"/>
      <c r="N882" s="161"/>
      <c r="O882" s="204" t="str">
        <f t="shared" si="53"/>
        <v/>
      </c>
      <c r="P882" s="151"/>
      <c r="Q882" s="152"/>
      <c r="R882" s="153" t="str">
        <f t="shared" si="55"/>
        <v/>
      </c>
      <c r="S882" s="148"/>
      <c r="T882" s="148"/>
      <c r="U882" s="154"/>
      <c r="V882" s="155"/>
      <c r="AB882" s="132"/>
    </row>
    <row r="883" spans="1:28" ht="20.100000000000001" customHeight="1">
      <c r="A883" s="219" t="str">
        <f t="shared" si="54"/>
        <v/>
      </c>
      <c r="B883" s="149"/>
      <c r="C883" s="148"/>
      <c r="D883" s="148"/>
      <c r="E883" s="148"/>
      <c r="F883" s="148"/>
      <c r="G883" s="148"/>
      <c r="H883" s="148"/>
      <c r="I883" s="148"/>
      <c r="J883" s="148"/>
      <c r="K883" s="148"/>
      <c r="L883" s="148"/>
      <c r="M883" s="160"/>
      <c r="N883" s="161"/>
      <c r="O883" s="204" t="str">
        <f t="shared" si="53"/>
        <v/>
      </c>
      <c r="P883" s="151"/>
      <c r="Q883" s="152"/>
      <c r="R883" s="153" t="str">
        <f t="shared" si="55"/>
        <v/>
      </c>
      <c r="S883" s="148"/>
      <c r="T883" s="148"/>
      <c r="U883" s="154"/>
      <c r="V883" s="155"/>
      <c r="AB883" s="132"/>
    </row>
    <row r="884" spans="1:28" ht="20.100000000000001" customHeight="1">
      <c r="A884" s="219" t="str">
        <f t="shared" si="54"/>
        <v/>
      </c>
      <c r="B884" s="149"/>
      <c r="C884" s="148"/>
      <c r="D884" s="148"/>
      <c r="E884" s="148"/>
      <c r="F884" s="148"/>
      <c r="G884" s="148"/>
      <c r="H884" s="148"/>
      <c r="I884" s="148"/>
      <c r="J884" s="148"/>
      <c r="K884" s="148"/>
      <c r="L884" s="148"/>
      <c r="M884" s="160"/>
      <c r="N884" s="161"/>
      <c r="O884" s="204" t="str">
        <f t="shared" si="53"/>
        <v/>
      </c>
      <c r="P884" s="151"/>
      <c r="Q884" s="152"/>
      <c r="R884" s="153" t="str">
        <f t="shared" si="55"/>
        <v/>
      </c>
      <c r="S884" s="148"/>
      <c r="T884" s="148"/>
      <c r="U884" s="154"/>
      <c r="V884" s="155"/>
      <c r="AB884" s="132"/>
    </row>
    <row r="885" spans="1:28" s="169" customFormat="1" ht="20.100000000000001" customHeight="1">
      <c r="A885" s="219" t="str">
        <f t="shared" si="54"/>
        <v/>
      </c>
      <c r="B885" s="149"/>
      <c r="C885" s="148"/>
      <c r="D885" s="148"/>
      <c r="E885" s="148"/>
      <c r="F885" s="148"/>
      <c r="G885" s="148"/>
      <c r="H885" s="148"/>
      <c r="I885" s="148"/>
      <c r="J885" s="148"/>
      <c r="K885" s="148"/>
      <c r="L885" s="148"/>
      <c r="M885" s="160"/>
      <c r="N885" s="161"/>
      <c r="O885" s="204" t="str">
        <f t="shared" si="53"/>
        <v/>
      </c>
      <c r="P885" s="151"/>
      <c r="Q885" s="152"/>
      <c r="R885" s="153" t="str">
        <f t="shared" si="55"/>
        <v/>
      </c>
      <c r="S885" s="148"/>
      <c r="T885" s="148"/>
      <c r="U885" s="154"/>
      <c r="V885" s="155"/>
      <c r="W885" s="159"/>
      <c r="X885" s="148"/>
      <c r="Y885" s="159"/>
      <c r="Z885" s="159"/>
      <c r="AA885" s="159"/>
      <c r="AB885" s="168"/>
    </row>
    <row r="886" spans="1:28" s="169" customFormat="1" ht="20.100000000000001" customHeight="1">
      <c r="A886" s="219" t="str">
        <f t="shared" si="54"/>
        <v/>
      </c>
      <c r="B886" s="149"/>
      <c r="C886" s="148"/>
      <c r="D886" s="148"/>
      <c r="E886" s="148"/>
      <c r="F886" s="148"/>
      <c r="G886" s="148"/>
      <c r="H886" s="148"/>
      <c r="I886" s="148"/>
      <c r="J886" s="148"/>
      <c r="K886" s="148"/>
      <c r="L886" s="148"/>
      <c r="M886" s="160"/>
      <c r="N886" s="161"/>
      <c r="O886" s="204" t="str">
        <f t="shared" si="53"/>
        <v/>
      </c>
      <c r="P886" s="151"/>
      <c r="Q886" s="152"/>
      <c r="R886" s="153" t="str">
        <f t="shared" si="55"/>
        <v/>
      </c>
      <c r="S886" s="148"/>
      <c r="T886" s="148"/>
      <c r="U886" s="154"/>
      <c r="V886" s="155"/>
      <c r="W886" s="159"/>
      <c r="X886" s="148"/>
      <c r="Y886" s="159"/>
      <c r="Z886" s="159"/>
      <c r="AA886" s="159"/>
      <c r="AB886" s="168"/>
    </row>
    <row r="887" spans="1:28" s="169" customFormat="1" ht="20.100000000000001" customHeight="1">
      <c r="A887" s="219" t="str">
        <f t="shared" si="54"/>
        <v/>
      </c>
      <c r="B887" s="149"/>
      <c r="C887" s="148"/>
      <c r="D887" s="148"/>
      <c r="E887" s="148"/>
      <c r="F887" s="148"/>
      <c r="G887" s="148"/>
      <c r="H887" s="148"/>
      <c r="I887" s="148"/>
      <c r="J887" s="148"/>
      <c r="K887" s="148"/>
      <c r="L887" s="148"/>
      <c r="M887" s="160"/>
      <c r="N887" s="161"/>
      <c r="O887" s="204" t="str">
        <f t="shared" si="53"/>
        <v/>
      </c>
      <c r="P887" s="151"/>
      <c r="Q887" s="152"/>
      <c r="R887" s="153" t="str">
        <f t="shared" si="55"/>
        <v/>
      </c>
      <c r="S887" s="148"/>
      <c r="T887" s="148"/>
      <c r="U887" s="154"/>
      <c r="V887" s="155"/>
      <c r="W887" s="159"/>
      <c r="X887" s="148"/>
      <c r="Y887" s="159"/>
      <c r="Z887" s="159"/>
      <c r="AA887" s="159"/>
      <c r="AB887" s="168"/>
    </row>
    <row r="888" spans="1:28" s="169" customFormat="1" ht="20.100000000000001" customHeight="1">
      <c r="A888" s="219" t="str">
        <f t="shared" si="54"/>
        <v/>
      </c>
      <c r="B888" s="149"/>
      <c r="C888" s="148"/>
      <c r="D888" s="148"/>
      <c r="E888" s="148"/>
      <c r="F888" s="148"/>
      <c r="G888" s="148"/>
      <c r="H888" s="148"/>
      <c r="I888" s="148"/>
      <c r="J888" s="148"/>
      <c r="K888" s="148"/>
      <c r="L888" s="148"/>
      <c r="M888" s="160"/>
      <c r="N888" s="161"/>
      <c r="O888" s="204" t="str">
        <f t="shared" si="53"/>
        <v/>
      </c>
      <c r="P888" s="151"/>
      <c r="Q888" s="152"/>
      <c r="R888" s="153" t="str">
        <f t="shared" si="55"/>
        <v/>
      </c>
      <c r="S888" s="148"/>
      <c r="T888" s="148"/>
      <c r="U888" s="154"/>
      <c r="V888" s="155"/>
      <c r="W888" s="159"/>
      <c r="X888" s="148"/>
      <c r="Y888" s="159"/>
      <c r="Z888" s="159"/>
      <c r="AA888" s="159"/>
      <c r="AB888" s="168"/>
    </row>
    <row r="889" spans="1:28" s="169" customFormat="1" ht="20.100000000000001" customHeight="1">
      <c r="A889" s="219" t="str">
        <f t="shared" si="54"/>
        <v/>
      </c>
      <c r="B889" s="149"/>
      <c r="C889" s="148"/>
      <c r="D889" s="148"/>
      <c r="E889" s="148"/>
      <c r="F889" s="148"/>
      <c r="G889" s="148"/>
      <c r="H889" s="148"/>
      <c r="I889" s="148"/>
      <c r="J889" s="148"/>
      <c r="K889" s="148"/>
      <c r="L889" s="148"/>
      <c r="M889" s="160"/>
      <c r="N889" s="161"/>
      <c r="O889" s="204" t="str">
        <f t="shared" si="53"/>
        <v/>
      </c>
      <c r="P889" s="151"/>
      <c r="Q889" s="152"/>
      <c r="R889" s="153" t="str">
        <f t="shared" si="55"/>
        <v/>
      </c>
      <c r="S889" s="148"/>
      <c r="T889" s="148"/>
      <c r="U889" s="154"/>
      <c r="V889" s="155"/>
      <c r="W889" s="159"/>
      <c r="X889" s="148"/>
      <c r="Y889" s="159"/>
      <c r="Z889" s="159"/>
      <c r="AA889" s="159"/>
      <c r="AB889" s="168"/>
    </row>
    <row r="890" spans="1:28" s="169" customFormat="1" ht="20.100000000000001" customHeight="1">
      <c r="A890" s="219" t="str">
        <f t="shared" si="54"/>
        <v/>
      </c>
      <c r="B890" s="149"/>
      <c r="C890" s="148"/>
      <c r="D890" s="148"/>
      <c r="E890" s="148"/>
      <c r="F890" s="148"/>
      <c r="G890" s="148"/>
      <c r="H890" s="148"/>
      <c r="I890" s="148"/>
      <c r="J890" s="148"/>
      <c r="K890" s="148"/>
      <c r="L890" s="148"/>
      <c r="M890" s="160"/>
      <c r="N890" s="161"/>
      <c r="O890" s="204" t="str">
        <f t="shared" si="53"/>
        <v/>
      </c>
      <c r="P890" s="151"/>
      <c r="Q890" s="152"/>
      <c r="R890" s="153" t="str">
        <f t="shared" si="55"/>
        <v/>
      </c>
      <c r="S890" s="148"/>
      <c r="T890" s="148"/>
      <c r="U890" s="154"/>
      <c r="V890" s="155"/>
      <c r="W890" s="159"/>
      <c r="X890" s="148"/>
      <c r="Y890" s="159"/>
      <c r="Z890" s="159"/>
      <c r="AA890" s="159"/>
      <c r="AB890" s="168"/>
    </row>
    <row r="891" spans="1:28" s="169" customFormat="1" ht="20.100000000000001" customHeight="1">
      <c r="A891" s="219" t="str">
        <f t="shared" si="54"/>
        <v/>
      </c>
      <c r="B891" s="149"/>
      <c r="C891" s="148"/>
      <c r="D891" s="148"/>
      <c r="E891" s="148"/>
      <c r="F891" s="148"/>
      <c r="G891" s="148"/>
      <c r="H891" s="148"/>
      <c r="I891" s="148"/>
      <c r="J891" s="148"/>
      <c r="K891" s="148"/>
      <c r="L891" s="148"/>
      <c r="M891" s="160"/>
      <c r="N891" s="161"/>
      <c r="O891" s="204" t="str">
        <f t="shared" si="53"/>
        <v/>
      </c>
      <c r="P891" s="151"/>
      <c r="Q891" s="152"/>
      <c r="R891" s="153" t="str">
        <f t="shared" si="55"/>
        <v/>
      </c>
      <c r="S891" s="148"/>
      <c r="T891" s="148"/>
      <c r="U891" s="154"/>
      <c r="V891" s="155"/>
      <c r="W891" s="159"/>
      <c r="X891" s="148"/>
      <c r="Y891" s="159"/>
      <c r="Z891" s="159"/>
      <c r="AA891" s="159"/>
      <c r="AB891" s="168"/>
    </row>
    <row r="892" spans="1:28" s="169" customFormat="1" ht="20.100000000000001" customHeight="1">
      <c r="A892" s="219" t="str">
        <f t="shared" si="54"/>
        <v/>
      </c>
      <c r="B892" s="149"/>
      <c r="C892" s="148"/>
      <c r="D892" s="148"/>
      <c r="E892" s="148"/>
      <c r="F892" s="148"/>
      <c r="G892" s="148"/>
      <c r="H892" s="148"/>
      <c r="I892" s="148"/>
      <c r="J892" s="148"/>
      <c r="K892" s="148"/>
      <c r="L892" s="148"/>
      <c r="M892" s="160"/>
      <c r="N892" s="161"/>
      <c r="O892" s="204" t="str">
        <f t="shared" si="53"/>
        <v/>
      </c>
      <c r="P892" s="151"/>
      <c r="Q892" s="152"/>
      <c r="R892" s="153" t="str">
        <f t="shared" si="55"/>
        <v/>
      </c>
      <c r="S892" s="148"/>
      <c r="T892" s="148"/>
      <c r="U892" s="154"/>
      <c r="V892" s="155"/>
      <c r="W892" s="159"/>
      <c r="X892" s="148"/>
      <c r="Y892" s="159"/>
      <c r="Z892" s="159"/>
      <c r="AA892" s="159"/>
      <c r="AB892" s="168"/>
    </row>
    <row r="893" spans="1:28" s="169" customFormat="1" ht="20.100000000000001" customHeight="1">
      <c r="A893" s="219" t="str">
        <f t="shared" si="54"/>
        <v/>
      </c>
      <c r="B893" s="149"/>
      <c r="C893" s="148"/>
      <c r="D893" s="148"/>
      <c r="E893" s="148"/>
      <c r="F893" s="148"/>
      <c r="G893" s="148"/>
      <c r="H893" s="148"/>
      <c r="I893" s="148"/>
      <c r="J893" s="148"/>
      <c r="K893" s="148"/>
      <c r="L893" s="148"/>
      <c r="M893" s="160"/>
      <c r="N893" s="161"/>
      <c r="O893" s="204" t="str">
        <f t="shared" si="53"/>
        <v/>
      </c>
      <c r="P893" s="151"/>
      <c r="Q893" s="152"/>
      <c r="R893" s="153" t="str">
        <f t="shared" si="55"/>
        <v/>
      </c>
      <c r="S893" s="148"/>
      <c r="T893" s="148"/>
      <c r="U893" s="154"/>
      <c r="V893" s="155"/>
      <c r="W893" s="159"/>
      <c r="X893" s="148"/>
      <c r="Y893" s="159"/>
      <c r="Z893" s="159"/>
      <c r="AA893" s="159"/>
      <c r="AB893" s="168"/>
    </row>
    <row r="894" spans="1:28" s="169" customFormat="1" ht="20.100000000000001" customHeight="1">
      <c r="A894" s="219" t="str">
        <f t="shared" si="54"/>
        <v/>
      </c>
      <c r="B894" s="149"/>
      <c r="C894" s="148"/>
      <c r="D894" s="148"/>
      <c r="E894" s="148"/>
      <c r="F894" s="148"/>
      <c r="G894" s="148"/>
      <c r="H894" s="148"/>
      <c r="I894" s="148"/>
      <c r="J894" s="148"/>
      <c r="K894" s="148"/>
      <c r="L894" s="148"/>
      <c r="M894" s="160"/>
      <c r="N894" s="161"/>
      <c r="O894" s="204" t="str">
        <f t="shared" si="53"/>
        <v/>
      </c>
      <c r="P894" s="151"/>
      <c r="Q894" s="152"/>
      <c r="R894" s="153" t="str">
        <f t="shared" si="55"/>
        <v/>
      </c>
      <c r="S894" s="148"/>
      <c r="T894" s="148"/>
      <c r="U894" s="154"/>
      <c r="V894" s="155"/>
      <c r="W894" s="159"/>
      <c r="X894" s="148"/>
      <c r="Y894" s="159"/>
      <c r="Z894" s="159"/>
      <c r="AA894" s="159"/>
      <c r="AB894" s="168"/>
    </row>
    <row r="895" spans="1:28" s="169" customFormat="1" ht="20.100000000000001" customHeight="1">
      <c r="A895" s="219" t="str">
        <f t="shared" si="54"/>
        <v/>
      </c>
      <c r="B895" s="149"/>
      <c r="C895" s="148"/>
      <c r="D895" s="148"/>
      <c r="E895" s="148"/>
      <c r="F895" s="148"/>
      <c r="G895" s="148"/>
      <c r="H895" s="148"/>
      <c r="I895" s="148"/>
      <c r="J895" s="148"/>
      <c r="K895" s="148"/>
      <c r="L895" s="148"/>
      <c r="M895" s="160"/>
      <c r="N895" s="161"/>
      <c r="O895" s="204" t="str">
        <f t="shared" si="53"/>
        <v/>
      </c>
      <c r="P895" s="151"/>
      <c r="Q895" s="152"/>
      <c r="R895" s="153" t="str">
        <f t="shared" si="55"/>
        <v/>
      </c>
      <c r="S895" s="148"/>
      <c r="T895" s="148"/>
      <c r="U895" s="154"/>
      <c r="V895" s="155"/>
      <c r="W895" s="159"/>
      <c r="X895" s="148"/>
      <c r="Y895" s="159"/>
      <c r="Z895" s="159"/>
      <c r="AA895" s="159"/>
      <c r="AB895" s="168"/>
    </row>
    <row r="896" spans="1:28" s="169" customFormat="1" ht="20.100000000000001" customHeight="1">
      <c r="A896" s="219" t="str">
        <f t="shared" si="54"/>
        <v/>
      </c>
      <c r="B896" s="149"/>
      <c r="C896" s="148"/>
      <c r="D896" s="148"/>
      <c r="E896" s="148"/>
      <c r="F896" s="148"/>
      <c r="G896" s="148"/>
      <c r="H896" s="148"/>
      <c r="I896" s="148"/>
      <c r="J896" s="148"/>
      <c r="K896" s="148"/>
      <c r="L896" s="148"/>
      <c r="M896" s="160"/>
      <c r="N896" s="161"/>
      <c r="O896" s="204" t="str">
        <f t="shared" si="53"/>
        <v/>
      </c>
      <c r="P896" s="151"/>
      <c r="Q896" s="152"/>
      <c r="R896" s="153" t="str">
        <f t="shared" si="55"/>
        <v/>
      </c>
      <c r="S896" s="148"/>
      <c r="T896" s="148"/>
      <c r="U896" s="154"/>
      <c r="V896" s="155"/>
      <c r="W896" s="159"/>
      <c r="X896" s="148"/>
      <c r="Y896" s="159"/>
      <c r="Z896" s="159"/>
      <c r="AA896" s="159"/>
      <c r="AB896" s="168"/>
    </row>
    <row r="897" spans="1:28" s="169" customFormat="1" ht="20.100000000000001" customHeight="1">
      <c r="A897" s="219" t="str">
        <f t="shared" si="54"/>
        <v/>
      </c>
      <c r="B897" s="149"/>
      <c r="C897" s="148"/>
      <c r="D897" s="148"/>
      <c r="E897" s="148"/>
      <c r="F897" s="148"/>
      <c r="G897" s="148"/>
      <c r="H897" s="148"/>
      <c r="I897" s="148"/>
      <c r="J897" s="148"/>
      <c r="K897" s="148"/>
      <c r="L897" s="148"/>
      <c r="M897" s="160"/>
      <c r="N897" s="161"/>
      <c r="O897" s="204" t="str">
        <f t="shared" ref="O897:O960" si="56">IF(H897="","",SUMIF(A897:A11239,A897,M897:N11239)+SUMIF(A897:A11239,A897,N897:N11239))</f>
        <v/>
      </c>
      <c r="P897" s="151"/>
      <c r="Q897" s="152"/>
      <c r="R897" s="153" t="str">
        <f t="shared" si="55"/>
        <v/>
      </c>
      <c r="S897" s="148"/>
      <c r="T897" s="148"/>
      <c r="U897" s="154"/>
      <c r="V897" s="155"/>
      <c r="W897" s="159"/>
      <c r="X897" s="148"/>
      <c r="Y897" s="159"/>
      <c r="Z897" s="159"/>
      <c r="AA897" s="159"/>
      <c r="AB897" s="168"/>
    </row>
    <row r="898" spans="1:28" s="169" customFormat="1" ht="20.100000000000001" customHeight="1">
      <c r="A898" s="219" t="str">
        <f t="shared" ref="A898:A961" si="57">IF(K898="","",IF(B898="",A897,A897+1))</f>
        <v/>
      </c>
      <c r="B898" s="149"/>
      <c r="C898" s="148"/>
      <c r="D898" s="148"/>
      <c r="E898" s="148"/>
      <c r="F898" s="148"/>
      <c r="G898" s="148"/>
      <c r="H898" s="148"/>
      <c r="I898" s="148"/>
      <c r="J898" s="148"/>
      <c r="K898" s="148"/>
      <c r="L898" s="148"/>
      <c r="M898" s="160"/>
      <c r="N898" s="161"/>
      <c r="O898" s="204" t="str">
        <f t="shared" si="56"/>
        <v/>
      </c>
      <c r="P898" s="151"/>
      <c r="Q898" s="152"/>
      <c r="R898" s="153" t="str">
        <f t="shared" si="55"/>
        <v/>
      </c>
      <c r="S898" s="148"/>
      <c r="T898" s="148"/>
      <c r="U898" s="154"/>
      <c r="V898" s="155"/>
      <c r="W898" s="159"/>
      <c r="X898" s="148"/>
      <c r="Y898" s="159"/>
      <c r="Z898" s="159"/>
      <c r="AA898" s="159"/>
      <c r="AB898" s="168"/>
    </row>
    <row r="899" spans="1:28" s="169" customFormat="1" ht="20.100000000000001" customHeight="1">
      <c r="A899" s="219" t="str">
        <f t="shared" si="57"/>
        <v/>
      </c>
      <c r="B899" s="170"/>
      <c r="C899" s="171"/>
      <c r="D899" s="171"/>
      <c r="E899" s="171"/>
      <c r="F899" s="171"/>
      <c r="G899" s="171"/>
      <c r="H899" s="171"/>
      <c r="I899" s="171"/>
      <c r="J899" s="148"/>
      <c r="K899" s="148"/>
      <c r="L899" s="148"/>
      <c r="M899" s="160"/>
      <c r="N899" s="161"/>
      <c r="O899" s="204" t="str">
        <f t="shared" si="56"/>
        <v/>
      </c>
      <c r="P899" s="151"/>
      <c r="Q899" s="152"/>
      <c r="R899" s="153" t="str">
        <f t="shared" si="55"/>
        <v/>
      </c>
      <c r="S899" s="148"/>
      <c r="T899" s="148"/>
      <c r="U899" s="154"/>
      <c r="V899" s="155"/>
      <c r="W899" s="159"/>
      <c r="X899" s="148"/>
      <c r="Y899" s="159"/>
      <c r="Z899" s="159"/>
      <c r="AA899" s="159"/>
      <c r="AB899" s="168"/>
    </row>
    <row r="900" spans="1:28" s="169" customFormat="1" ht="20.100000000000001" customHeight="1">
      <c r="A900" s="219" t="str">
        <f t="shared" si="57"/>
        <v/>
      </c>
      <c r="B900" s="149"/>
      <c r="C900" s="148"/>
      <c r="D900" s="148"/>
      <c r="E900" s="148"/>
      <c r="F900" s="148"/>
      <c r="G900" s="148"/>
      <c r="H900" s="148"/>
      <c r="I900" s="148"/>
      <c r="J900" s="148"/>
      <c r="K900" s="148"/>
      <c r="L900" s="148"/>
      <c r="M900" s="160"/>
      <c r="N900" s="161"/>
      <c r="O900" s="204" t="str">
        <f t="shared" si="56"/>
        <v/>
      </c>
      <c r="P900" s="151"/>
      <c r="Q900" s="152"/>
      <c r="R900" s="153" t="str">
        <f t="shared" si="55"/>
        <v/>
      </c>
      <c r="S900" s="148"/>
      <c r="T900" s="148"/>
      <c r="U900" s="154"/>
      <c r="V900" s="155"/>
      <c r="W900" s="159"/>
      <c r="X900" s="148"/>
      <c r="Y900" s="159"/>
      <c r="Z900" s="159"/>
      <c r="AA900" s="159"/>
      <c r="AB900" s="168"/>
    </row>
    <row r="901" spans="1:28" ht="20.100000000000001" customHeight="1">
      <c r="A901" s="219" t="str">
        <f t="shared" si="57"/>
        <v/>
      </c>
      <c r="M901" s="103"/>
      <c r="O901" s="204" t="str">
        <f t="shared" si="56"/>
        <v/>
      </c>
      <c r="R901" s="153" t="str">
        <f t="shared" si="55"/>
        <v/>
      </c>
      <c r="AB901" s="132"/>
    </row>
    <row r="902" spans="1:28" ht="20.100000000000001" customHeight="1">
      <c r="A902" s="219" t="str">
        <f t="shared" si="57"/>
        <v/>
      </c>
      <c r="M902" s="103"/>
      <c r="O902" s="204" t="str">
        <f t="shared" si="56"/>
        <v/>
      </c>
      <c r="R902" s="153" t="str">
        <f t="shared" si="55"/>
        <v/>
      </c>
      <c r="AB902" s="132"/>
    </row>
    <row r="903" spans="1:28" ht="20.100000000000001" customHeight="1">
      <c r="A903" s="219" t="str">
        <f t="shared" si="57"/>
        <v/>
      </c>
      <c r="M903" s="103"/>
      <c r="O903" s="204" t="str">
        <f t="shared" si="56"/>
        <v/>
      </c>
      <c r="R903" s="153" t="str">
        <f t="shared" si="55"/>
        <v/>
      </c>
      <c r="AB903" s="132"/>
    </row>
    <row r="904" spans="1:28" ht="20.100000000000001" customHeight="1">
      <c r="A904" s="219" t="str">
        <f t="shared" si="57"/>
        <v/>
      </c>
      <c r="M904" s="103"/>
      <c r="O904" s="204" t="str">
        <f t="shared" si="56"/>
        <v/>
      </c>
      <c r="R904" s="153" t="str">
        <f t="shared" ref="R904:R910" si="58">IF(Q904="","",O904-Q904)</f>
        <v/>
      </c>
      <c r="AB904" s="132"/>
    </row>
    <row r="905" spans="1:28" ht="20.100000000000001" customHeight="1">
      <c r="A905" s="219" t="str">
        <f t="shared" si="57"/>
        <v/>
      </c>
      <c r="M905" s="103"/>
      <c r="O905" s="204" t="str">
        <f t="shared" si="56"/>
        <v/>
      </c>
      <c r="R905" s="153" t="str">
        <f t="shared" si="58"/>
        <v/>
      </c>
      <c r="AB905" s="132"/>
    </row>
    <row r="906" spans="1:28" ht="20.100000000000001" customHeight="1">
      <c r="A906" s="219" t="str">
        <f t="shared" si="57"/>
        <v/>
      </c>
      <c r="M906" s="103"/>
      <c r="O906" s="204" t="str">
        <f t="shared" si="56"/>
        <v/>
      </c>
      <c r="R906" s="153" t="str">
        <f t="shared" si="58"/>
        <v/>
      </c>
      <c r="AB906" s="132"/>
    </row>
    <row r="907" spans="1:28" ht="20.100000000000001" customHeight="1">
      <c r="A907" s="219" t="str">
        <f t="shared" si="57"/>
        <v/>
      </c>
      <c r="M907" s="103"/>
      <c r="O907" s="204" t="str">
        <f t="shared" si="56"/>
        <v/>
      </c>
      <c r="R907" s="153" t="str">
        <f t="shared" si="58"/>
        <v/>
      </c>
      <c r="AB907" s="132"/>
    </row>
    <row r="908" spans="1:28" ht="20.100000000000001" customHeight="1">
      <c r="A908" s="219" t="str">
        <f t="shared" si="57"/>
        <v/>
      </c>
      <c r="M908" s="103"/>
      <c r="O908" s="204" t="str">
        <f t="shared" si="56"/>
        <v/>
      </c>
      <c r="R908" s="153" t="str">
        <f t="shared" si="58"/>
        <v/>
      </c>
      <c r="AB908" s="132"/>
    </row>
    <row r="909" spans="1:28" ht="20.100000000000001" customHeight="1">
      <c r="A909" s="219" t="str">
        <f t="shared" si="57"/>
        <v/>
      </c>
      <c r="C909" s="136"/>
      <c r="D909" s="136"/>
      <c r="E909" s="136"/>
      <c r="F909" s="136"/>
      <c r="G909" s="136"/>
      <c r="H909" s="136"/>
      <c r="I909" s="136"/>
      <c r="M909" s="103"/>
      <c r="O909" s="204" t="str">
        <f t="shared" si="56"/>
        <v/>
      </c>
      <c r="R909" s="153" t="str">
        <f t="shared" si="58"/>
        <v/>
      </c>
      <c r="AB909" s="132"/>
    </row>
    <row r="910" spans="1:28" ht="20.100000000000001" customHeight="1">
      <c r="A910" s="219" t="str">
        <f t="shared" si="57"/>
        <v/>
      </c>
      <c r="M910" s="103"/>
      <c r="O910" s="204" t="str">
        <f t="shared" si="56"/>
        <v/>
      </c>
      <c r="R910" s="153" t="str">
        <f t="shared" si="58"/>
        <v/>
      </c>
      <c r="AB910" s="132"/>
    </row>
    <row r="911" spans="1:28" ht="20.100000000000001" customHeight="1">
      <c r="A911" s="219" t="str">
        <f t="shared" si="57"/>
        <v/>
      </c>
      <c r="M911" s="103"/>
      <c r="O911" s="204" t="str">
        <f t="shared" si="56"/>
        <v/>
      </c>
      <c r="AB911" s="132"/>
    </row>
    <row r="912" spans="1:28" ht="20.100000000000001" customHeight="1">
      <c r="A912" s="219" t="str">
        <f t="shared" si="57"/>
        <v/>
      </c>
      <c r="M912" s="103"/>
      <c r="O912" s="204" t="str">
        <f t="shared" si="56"/>
        <v/>
      </c>
      <c r="AB912" s="132"/>
    </row>
    <row r="913" spans="1:28" ht="20.100000000000001" customHeight="1">
      <c r="A913" s="219" t="str">
        <f t="shared" si="57"/>
        <v/>
      </c>
      <c r="M913" s="103"/>
      <c r="O913" s="204" t="str">
        <f t="shared" si="56"/>
        <v/>
      </c>
      <c r="AB913" s="132"/>
    </row>
    <row r="914" spans="1:28" ht="20.100000000000001" customHeight="1">
      <c r="A914" s="219" t="str">
        <f t="shared" si="57"/>
        <v/>
      </c>
      <c r="M914" s="103"/>
      <c r="O914" s="204" t="str">
        <f t="shared" si="56"/>
        <v/>
      </c>
      <c r="AB914" s="132"/>
    </row>
    <row r="915" spans="1:28" ht="20.100000000000001" customHeight="1">
      <c r="A915" s="219" t="str">
        <f t="shared" si="57"/>
        <v/>
      </c>
      <c r="M915" s="103"/>
      <c r="O915" s="204" t="str">
        <f t="shared" si="56"/>
        <v/>
      </c>
      <c r="AB915" s="132"/>
    </row>
    <row r="916" spans="1:28" ht="20.100000000000001" customHeight="1">
      <c r="A916" s="219" t="str">
        <f t="shared" si="57"/>
        <v/>
      </c>
      <c r="M916" s="103"/>
      <c r="O916" s="204" t="str">
        <f t="shared" si="56"/>
        <v/>
      </c>
      <c r="AB916" s="132"/>
    </row>
    <row r="917" spans="1:28" ht="20.100000000000001" customHeight="1">
      <c r="A917" s="219" t="str">
        <f t="shared" si="57"/>
        <v/>
      </c>
      <c r="M917" s="103"/>
      <c r="O917" s="204" t="str">
        <f t="shared" si="56"/>
        <v/>
      </c>
      <c r="AB917" s="132"/>
    </row>
    <row r="918" spans="1:28" ht="20.100000000000001" customHeight="1">
      <c r="A918" s="219" t="str">
        <f t="shared" si="57"/>
        <v/>
      </c>
      <c r="M918" s="103"/>
      <c r="O918" s="204" t="str">
        <f t="shared" si="56"/>
        <v/>
      </c>
      <c r="AB918" s="132"/>
    </row>
    <row r="919" spans="1:28" ht="20.100000000000001" customHeight="1">
      <c r="A919" s="219" t="str">
        <f t="shared" si="57"/>
        <v/>
      </c>
      <c r="M919" s="103"/>
      <c r="O919" s="204" t="str">
        <f t="shared" si="56"/>
        <v/>
      </c>
      <c r="AB919" s="132"/>
    </row>
    <row r="920" spans="1:28" ht="20.100000000000001" customHeight="1">
      <c r="A920" s="219" t="str">
        <f t="shared" si="57"/>
        <v/>
      </c>
      <c r="B920" s="178"/>
      <c r="C920" s="136"/>
      <c r="D920" s="136"/>
      <c r="E920" s="136"/>
      <c r="F920" s="136"/>
      <c r="G920" s="136"/>
      <c r="H920" s="136"/>
      <c r="I920" s="136"/>
      <c r="M920" s="103"/>
      <c r="O920" s="204" t="str">
        <f t="shared" si="56"/>
        <v/>
      </c>
      <c r="AB920" s="132"/>
    </row>
    <row r="921" spans="1:28" ht="20.100000000000001" customHeight="1">
      <c r="A921" s="219" t="str">
        <f t="shared" si="57"/>
        <v/>
      </c>
      <c r="M921" s="103"/>
      <c r="O921" s="204" t="str">
        <f t="shared" si="56"/>
        <v/>
      </c>
      <c r="AB921" s="132"/>
    </row>
    <row r="922" spans="1:28" ht="20.100000000000001" customHeight="1">
      <c r="A922" s="219" t="str">
        <f t="shared" si="57"/>
        <v/>
      </c>
      <c r="B922" s="178"/>
      <c r="C922" s="136"/>
      <c r="D922" s="136"/>
      <c r="E922" s="136"/>
      <c r="F922" s="136"/>
      <c r="G922" s="136"/>
      <c r="H922" s="136"/>
      <c r="I922" s="136"/>
      <c r="M922" s="103"/>
      <c r="O922" s="204" t="str">
        <f t="shared" si="56"/>
        <v/>
      </c>
      <c r="AB922" s="132"/>
    </row>
    <row r="923" spans="1:28" ht="20.100000000000001" customHeight="1">
      <c r="A923" s="219" t="str">
        <f t="shared" si="57"/>
        <v/>
      </c>
      <c r="M923" s="103"/>
      <c r="O923" s="204" t="str">
        <f t="shared" si="56"/>
        <v/>
      </c>
      <c r="AB923" s="132"/>
    </row>
    <row r="924" spans="1:28" ht="20.100000000000001" customHeight="1">
      <c r="A924" s="219" t="str">
        <f t="shared" si="57"/>
        <v/>
      </c>
      <c r="B924" s="178"/>
      <c r="C924" s="136"/>
      <c r="D924" s="136"/>
      <c r="E924" s="136"/>
      <c r="F924" s="136"/>
      <c r="G924" s="136"/>
      <c r="H924" s="136"/>
      <c r="I924" s="136"/>
      <c r="M924" s="103"/>
      <c r="O924" s="204" t="str">
        <f t="shared" si="56"/>
        <v/>
      </c>
      <c r="AB924" s="132"/>
    </row>
    <row r="925" spans="1:28" ht="20.100000000000001" customHeight="1">
      <c r="A925" s="219" t="str">
        <f t="shared" si="57"/>
        <v/>
      </c>
      <c r="M925" s="103"/>
      <c r="O925" s="204" t="str">
        <f t="shared" si="56"/>
        <v/>
      </c>
      <c r="AB925" s="132"/>
    </row>
    <row r="926" spans="1:28" ht="20.100000000000001" customHeight="1">
      <c r="A926" s="219" t="str">
        <f t="shared" si="57"/>
        <v/>
      </c>
      <c r="D926" s="136"/>
      <c r="E926" s="136"/>
      <c r="F926" s="136"/>
      <c r="G926" s="136"/>
      <c r="H926" s="136"/>
      <c r="I926" s="136"/>
      <c r="M926" s="103"/>
      <c r="O926" s="204" t="str">
        <f t="shared" si="56"/>
        <v/>
      </c>
      <c r="AB926" s="132"/>
    </row>
    <row r="927" spans="1:28" ht="20.100000000000001" customHeight="1">
      <c r="A927" s="219" t="str">
        <f t="shared" si="57"/>
        <v/>
      </c>
      <c r="M927" s="103"/>
      <c r="O927" s="204" t="str">
        <f t="shared" si="56"/>
        <v/>
      </c>
      <c r="AB927" s="132"/>
    </row>
    <row r="928" spans="1:28" ht="20.100000000000001" customHeight="1">
      <c r="A928" s="219" t="str">
        <f t="shared" si="57"/>
        <v/>
      </c>
      <c r="M928" s="103"/>
      <c r="O928" s="204" t="str">
        <f t="shared" si="56"/>
        <v/>
      </c>
      <c r="AB928" s="132"/>
    </row>
    <row r="929" spans="1:28" ht="20.100000000000001" customHeight="1">
      <c r="A929" s="219" t="str">
        <f t="shared" si="57"/>
        <v/>
      </c>
      <c r="M929" s="103"/>
      <c r="O929" s="204" t="str">
        <f t="shared" si="56"/>
        <v/>
      </c>
      <c r="AB929" s="132"/>
    </row>
    <row r="930" spans="1:28" ht="20.100000000000001" customHeight="1">
      <c r="A930" s="219" t="str">
        <f t="shared" si="57"/>
        <v/>
      </c>
      <c r="M930" s="103"/>
      <c r="O930" s="204" t="str">
        <f t="shared" si="56"/>
        <v/>
      </c>
      <c r="AB930" s="132"/>
    </row>
    <row r="931" spans="1:28" ht="20.100000000000001" customHeight="1">
      <c r="A931" s="219" t="str">
        <f t="shared" si="57"/>
        <v/>
      </c>
      <c r="C931" s="136"/>
      <c r="D931" s="136"/>
      <c r="E931" s="136"/>
      <c r="F931" s="136"/>
      <c r="G931" s="136"/>
      <c r="H931" s="136"/>
      <c r="I931" s="136"/>
      <c r="M931" s="103"/>
      <c r="O931" s="204" t="str">
        <f t="shared" si="56"/>
        <v/>
      </c>
      <c r="AB931" s="132"/>
    </row>
    <row r="932" spans="1:28" ht="20.100000000000001" customHeight="1">
      <c r="A932" s="219" t="str">
        <f t="shared" si="57"/>
        <v/>
      </c>
      <c r="M932" s="103"/>
      <c r="O932" s="204" t="str">
        <f t="shared" si="56"/>
        <v/>
      </c>
      <c r="AB932" s="132"/>
    </row>
    <row r="933" spans="1:28" ht="20.100000000000001" customHeight="1">
      <c r="A933" s="219" t="str">
        <f t="shared" si="57"/>
        <v/>
      </c>
      <c r="M933" s="103"/>
      <c r="O933" s="204" t="str">
        <f t="shared" si="56"/>
        <v/>
      </c>
      <c r="AB933" s="132"/>
    </row>
    <row r="934" spans="1:28" ht="20.100000000000001" customHeight="1">
      <c r="A934" s="219" t="str">
        <f t="shared" si="57"/>
        <v/>
      </c>
      <c r="M934" s="103"/>
      <c r="O934" s="204" t="str">
        <f t="shared" si="56"/>
        <v/>
      </c>
      <c r="AB934" s="132"/>
    </row>
    <row r="935" spans="1:28" ht="20.100000000000001" customHeight="1">
      <c r="A935" s="219" t="str">
        <f t="shared" si="57"/>
        <v/>
      </c>
      <c r="M935" s="103"/>
      <c r="O935" s="204" t="str">
        <f t="shared" si="56"/>
        <v/>
      </c>
      <c r="AB935" s="132"/>
    </row>
    <row r="936" spans="1:28" ht="20.100000000000001" customHeight="1">
      <c r="A936" s="219" t="str">
        <f t="shared" si="57"/>
        <v/>
      </c>
      <c r="M936" s="103"/>
      <c r="O936" s="204" t="str">
        <f t="shared" si="56"/>
        <v/>
      </c>
      <c r="AB936" s="132"/>
    </row>
    <row r="937" spans="1:28" ht="20.100000000000001" customHeight="1">
      <c r="A937" s="219" t="str">
        <f t="shared" si="57"/>
        <v/>
      </c>
      <c r="M937" s="103"/>
      <c r="O937" s="204" t="str">
        <f t="shared" si="56"/>
        <v/>
      </c>
      <c r="AB937" s="132"/>
    </row>
    <row r="938" spans="1:28" ht="20.100000000000001" customHeight="1">
      <c r="A938" s="219" t="str">
        <f t="shared" si="57"/>
        <v/>
      </c>
      <c r="M938" s="103"/>
      <c r="O938" s="204" t="str">
        <f t="shared" si="56"/>
        <v/>
      </c>
      <c r="AB938" s="132"/>
    </row>
    <row r="939" spans="1:28" ht="20.100000000000001" customHeight="1">
      <c r="A939" s="219" t="str">
        <f t="shared" si="57"/>
        <v/>
      </c>
      <c r="M939" s="103"/>
      <c r="O939" s="204" t="str">
        <f t="shared" si="56"/>
        <v/>
      </c>
      <c r="AB939" s="132"/>
    </row>
    <row r="940" spans="1:28" ht="20.100000000000001" customHeight="1">
      <c r="A940" s="219" t="str">
        <f t="shared" si="57"/>
        <v/>
      </c>
      <c r="M940" s="103"/>
      <c r="O940" s="204" t="str">
        <f t="shared" si="56"/>
        <v/>
      </c>
      <c r="AB940" s="132"/>
    </row>
    <row r="941" spans="1:28" ht="20.100000000000001" customHeight="1">
      <c r="A941" s="219" t="str">
        <f t="shared" si="57"/>
        <v/>
      </c>
      <c r="M941" s="103"/>
      <c r="O941" s="204" t="str">
        <f t="shared" si="56"/>
        <v/>
      </c>
      <c r="AB941" s="132"/>
    </row>
    <row r="942" spans="1:28" ht="20.100000000000001" customHeight="1">
      <c r="A942" s="219" t="str">
        <f t="shared" si="57"/>
        <v/>
      </c>
      <c r="M942" s="103"/>
      <c r="O942" s="204" t="str">
        <f t="shared" si="56"/>
        <v/>
      </c>
      <c r="AB942" s="132"/>
    </row>
    <row r="943" spans="1:28" ht="20.100000000000001" customHeight="1">
      <c r="A943" s="219" t="str">
        <f t="shared" si="57"/>
        <v/>
      </c>
      <c r="M943" s="103"/>
      <c r="O943" s="204" t="str">
        <f t="shared" si="56"/>
        <v/>
      </c>
      <c r="AB943" s="132"/>
    </row>
    <row r="944" spans="1:28" ht="20.100000000000001" customHeight="1">
      <c r="A944" s="219" t="str">
        <f t="shared" si="57"/>
        <v/>
      </c>
      <c r="M944" s="103"/>
      <c r="O944" s="204" t="str">
        <f t="shared" si="56"/>
        <v/>
      </c>
      <c r="AB944" s="132"/>
    </row>
    <row r="945" spans="1:28" ht="20.100000000000001" customHeight="1">
      <c r="A945" s="219" t="str">
        <f t="shared" si="57"/>
        <v/>
      </c>
      <c r="M945" s="103"/>
      <c r="O945" s="204" t="str">
        <f t="shared" si="56"/>
        <v/>
      </c>
      <c r="AB945" s="132"/>
    </row>
    <row r="946" spans="1:28" ht="20.100000000000001" customHeight="1">
      <c r="A946" s="219" t="str">
        <f t="shared" si="57"/>
        <v/>
      </c>
      <c r="M946" s="103"/>
      <c r="O946" s="204" t="str">
        <f t="shared" si="56"/>
        <v/>
      </c>
      <c r="AB946" s="132"/>
    </row>
    <row r="947" spans="1:28" ht="20.100000000000001" customHeight="1">
      <c r="A947" s="219" t="str">
        <f t="shared" si="57"/>
        <v/>
      </c>
      <c r="M947" s="103"/>
      <c r="O947" s="204" t="str">
        <f t="shared" si="56"/>
        <v/>
      </c>
      <c r="AB947" s="132"/>
    </row>
    <row r="948" spans="1:28" ht="20.100000000000001" customHeight="1">
      <c r="A948" s="219" t="str">
        <f t="shared" si="57"/>
        <v/>
      </c>
      <c r="M948" s="103"/>
      <c r="O948" s="204" t="str">
        <f t="shared" si="56"/>
        <v/>
      </c>
      <c r="AB948" s="132"/>
    </row>
    <row r="949" spans="1:28" ht="20.100000000000001" customHeight="1">
      <c r="A949" s="219" t="str">
        <f t="shared" si="57"/>
        <v/>
      </c>
      <c r="M949" s="103"/>
      <c r="O949" s="204" t="str">
        <f t="shared" si="56"/>
        <v/>
      </c>
      <c r="AB949" s="132"/>
    </row>
    <row r="950" spans="1:28" ht="20.100000000000001" customHeight="1">
      <c r="A950" s="219" t="str">
        <f t="shared" si="57"/>
        <v/>
      </c>
      <c r="M950" s="103"/>
      <c r="O950" s="204" t="str">
        <f t="shared" si="56"/>
        <v/>
      </c>
      <c r="AB950" s="132"/>
    </row>
    <row r="951" spans="1:28" ht="20.100000000000001" customHeight="1">
      <c r="A951" s="219" t="str">
        <f t="shared" si="57"/>
        <v/>
      </c>
      <c r="M951" s="103"/>
      <c r="O951" s="204" t="str">
        <f t="shared" si="56"/>
        <v/>
      </c>
      <c r="AB951" s="132"/>
    </row>
    <row r="952" spans="1:28" ht="20.100000000000001" customHeight="1">
      <c r="A952" s="219" t="str">
        <f t="shared" si="57"/>
        <v/>
      </c>
      <c r="M952" s="103"/>
      <c r="O952" s="204" t="str">
        <f t="shared" si="56"/>
        <v/>
      </c>
      <c r="AB952" s="132"/>
    </row>
    <row r="953" spans="1:28" ht="20.100000000000001" customHeight="1">
      <c r="A953" s="219" t="str">
        <f t="shared" si="57"/>
        <v/>
      </c>
      <c r="M953" s="103"/>
      <c r="O953" s="204" t="str">
        <f t="shared" si="56"/>
        <v/>
      </c>
      <c r="AB953" s="132"/>
    </row>
    <row r="954" spans="1:28" ht="20.100000000000001" customHeight="1">
      <c r="A954" s="219" t="str">
        <f t="shared" si="57"/>
        <v/>
      </c>
      <c r="M954" s="103"/>
      <c r="O954" s="204" t="str">
        <f t="shared" si="56"/>
        <v/>
      </c>
      <c r="AB954" s="132"/>
    </row>
    <row r="955" spans="1:28" ht="20.100000000000001" customHeight="1">
      <c r="A955" s="219" t="str">
        <f t="shared" si="57"/>
        <v/>
      </c>
      <c r="M955" s="103"/>
      <c r="O955" s="204" t="str">
        <f t="shared" si="56"/>
        <v/>
      </c>
      <c r="AB955" s="132"/>
    </row>
    <row r="956" spans="1:28" ht="20.100000000000001" customHeight="1">
      <c r="A956" s="219" t="str">
        <f t="shared" si="57"/>
        <v/>
      </c>
      <c r="M956" s="103"/>
      <c r="O956" s="204" t="str">
        <f t="shared" si="56"/>
        <v/>
      </c>
      <c r="AB956" s="132"/>
    </row>
    <row r="957" spans="1:28" ht="20.100000000000001" customHeight="1">
      <c r="A957" s="219" t="str">
        <f t="shared" si="57"/>
        <v/>
      </c>
      <c r="M957" s="103"/>
      <c r="O957" s="204" t="str">
        <f t="shared" si="56"/>
        <v/>
      </c>
      <c r="AB957" s="132"/>
    </row>
    <row r="958" spans="1:28" ht="20.100000000000001" customHeight="1">
      <c r="A958" s="219" t="str">
        <f t="shared" si="57"/>
        <v/>
      </c>
      <c r="M958" s="103"/>
      <c r="O958" s="204" t="str">
        <f t="shared" si="56"/>
        <v/>
      </c>
      <c r="AB958" s="132"/>
    </row>
    <row r="959" spans="1:28" ht="20.100000000000001" customHeight="1">
      <c r="A959" s="219" t="str">
        <f t="shared" si="57"/>
        <v/>
      </c>
      <c r="E959" s="138"/>
      <c r="G959" s="138"/>
      <c r="I959" s="141"/>
      <c r="K959" s="141"/>
      <c r="M959" s="103"/>
      <c r="O959" s="204" t="str">
        <f t="shared" si="56"/>
        <v/>
      </c>
      <c r="AB959" s="132"/>
    </row>
    <row r="960" spans="1:28" ht="20.100000000000001" customHeight="1">
      <c r="A960" s="219" t="str">
        <f t="shared" si="57"/>
        <v/>
      </c>
      <c r="M960" s="103"/>
      <c r="O960" s="204" t="str">
        <f t="shared" si="56"/>
        <v/>
      </c>
      <c r="AB960" s="132"/>
    </row>
    <row r="961" spans="1:28" ht="20.100000000000001" customHeight="1">
      <c r="A961" s="219" t="str">
        <f t="shared" si="57"/>
        <v/>
      </c>
      <c r="M961" s="103"/>
      <c r="O961" s="204" t="str">
        <f t="shared" ref="O961:O988" si="59">IF(H961="","",SUMIF(A961:A11303,A961,M961:N11303)+SUMIF(A961:A11303,A961,N961:N11303))</f>
        <v/>
      </c>
      <c r="AB961" s="132"/>
    </row>
    <row r="962" spans="1:28" ht="20.100000000000001" customHeight="1">
      <c r="A962" s="219" t="str">
        <f t="shared" ref="A962:A1025" si="60">IF(K962="","",IF(B962="",A961,A961+1))</f>
        <v/>
      </c>
      <c r="M962" s="103"/>
      <c r="O962" s="204" t="str">
        <f t="shared" si="59"/>
        <v/>
      </c>
      <c r="AB962" s="132"/>
    </row>
    <row r="963" spans="1:28" ht="20.100000000000001" customHeight="1">
      <c r="A963" s="219" t="str">
        <f t="shared" si="60"/>
        <v/>
      </c>
      <c r="M963" s="103"/>
      <c r="O963" s="204" t="str">
        <f t="shared" si="59"/>
        <v/>
      </c>
      <c r="AB963" s="132"/>
    </row>
    <row r="964" spans="1:28" ht="20.100000000000001" customHeight="1">
      <c r="A964" s="219" t="str">
        <f t="shared" si="60"/>
        <v/>
      </c>
      <c r="M964" s="103"/>
      <c r="O964" s="204" t="str">
        <f t="shared" si="59"/>
        <v/>
      </c>
      <c r="AB964" s="132"/>
    </row>
    <row r="965" spans="1:28" ht="20.100000000000001" customHeight="1">
      <c r="A965" s="219" t="str">
        <f t="shared" si="60"/>
        <v/>
      </c>
      <c r="M965" s="103"/>
      <c r="O965" s="204" t="str">
        <f t="shared" si="59"/>
        <v/>
      </c>
      <c r="AB965" s="132"/>
    </row>
    <row r="966" spans="1:28" ht="20.100000000000001" customHeight="1">
      <c r="A966" s="219" t="str">
        <f t="shared" si="60"/>
        <v/>
      </c>
      <c r="M966" s="103"/>
      <c r="O966" s="204" t="str">
        <f t="shared" si="59"/>
        <v/>
      </c>
      <c r="AB966" s="132"/>
    </row>
    <row r="967" spans="1:28" ht="20.100000000000001" customHeight="1">
      <c r="A967" s="219" t="str">
        <f t="shared" si="60"/>
        <v/>
      </c>
      <c r="M967" s="103"/>
      <c r="O967" s="204" t="str">
        <f t="shared" si="59"/>
        <v/>
      </c>
      <c r="AB967" s="132"/>
    </row>
    <row r="968" spans="1:28" ht="20.100000000000001" customHeight="1">
      <c r="A968" s="219" t="str">
        <f t="shared" si="60"/>
        <v/>
      </c>
      <c r="M968" s="103"/>
      <c r="O968" s="204" t="str">
        <f t="shared" si="59"/>
        <v/>
      </c>
      <c r="AB968" s="132"/>
    </row>
    <row r="969" spans="1:28" ht="20.100000000000001" customHeight="1">
      <c r="A969" s="219" t="str">
        <f t="shared" si="60"/>
        <v/>
      </c>
      <c r="M969" s="103"/>
      <c r="O969" s="204" t="str">
        <f t="shared" si="59"/>
        <v/>
      </c>
      <c r="AB969" s="132"/>
    </row>
    <row r="970" spans="1:28" ht="20.100000000000001" customHeight="1">
      <c r="A970" s="219" t="str">
        <f t="shared" si="60"/>
        <v/>
      </c>
      <c r="M970" s="103"/>
      <c r="O970" s="204" t="str">
        <f t="shared" si="59"/>
        <v/>
      </c>
      <c r="AB970" s="132"/>
    </row>
    <row r="971" spans="1:28" ht="20.100000000000001" customHeight="1">
      <c r="A971" s="219" t="str">
        <f t="shared" si="60"/>
        <v/>
      </c>
      <c r="M971" s="103"/>
      <c r="O971" s="204" t="str">
        <f t="shared" si="59"/>
        <v/>
      </c>
      <c r="AB971" s="132"/>
    </row>
    <row r="972" spans="1:28" ht="20.100000000000001" customHeight="1">
      <c r="A972" s="219" t="str">
        <f t="shared" si="60"/>
        <v/>
      </c>
      <c r="M972" s="103"/>
      <c r="O972" s="204" t="str">
        <f t="shared" si="59"/>
        <v/>
      </c>
      <c r="AB972" s="132"/>
    </row>
    <row r="973" spans="1:28" ht="20.100000000000001" customHeight="1">
      <c r="A973" s="219" t="str">
        <f t="shared" si="60"/>
        <v/>
      </c>
      <c r="B973" s="178"/>
      <c r="C973" s="136"/>
      <c r="D973" s="136"/>
      <c r="E973" s="136"/>
      <c r="F973" s="136"/>
      <c r="G973" s="136"/>
      <c r="H973" s="136"/>
      <c r="I973" s="136"/>
      <c r="J973" s="136"/>
      <c r="M973" s="103"/>
      <c r="O973" s="204" t="str">
        <f t="shared" si="59"/>
        <v/>
      </c>
      <c r="AB973" s="132"/>
    </row>
    <row r="974" spans="1:28" ht="20.100000000000001" customHeight="1">
      <c r="A974" s="219" t="str">
        <f t="shared" si="60"/>
        <v/>
      </c>
      <c r="M974" s="103"/>
      <c r="O974" s="204" t="str">
        <f t="shared" si="59"/>
        <v/>
      </c>
      <c r="AB974" s="132"/>
    </row>
    <row r="975" spans="1:28" ht="20.100000000000001" customHeight="1">
      <c r="A975" s="219" t="str">
        <f t="shared" si="60"/>
        <v/>
      </c>
      <c r="M975" s="103"/>
      <c r="O975" s="204" t="str">
        <f t="shared" si="59"/>
        <v/>
      </c>
      <c r="AB975" s="132"/>
    </row>
    <row r="976" spans="1:28" ht="20.100000000000001" customHeight="1">
      <c r="A976" s="219" t="str">
        <f t="shared" si="60"/>
        <v/>
      </c>
      <c r="B976" s="178"/>
      <c r="C976" s="136"/>
      <c r="D976" s="136"/>
      <c r="E976" s="136"/>
      <c r="F976" s="136"/>
      <c r="G976" s="136"/>
      <c r="H976" s="136"/>
      <c r="I976" s="136"/>
      <c r="J976" s="136"/>
      <c r="M976" s="103"/>
      <c r="O976" s="204" t="str">
        <f t="shared" si="59"/>
        <v/>
      </c>
      <c r="AB976" s="132"/>
    </row>
    <row r="977" spans="1:28" ht="20.100000000000001" customHeight="1">
      <c r="A977" s="219" t="str">
        <f t="shared" si="60"/>
        <v/>
      </c>
      <c r="M977" s="103"/>
      <c r="O977" s="204" t="str">
        <f t="shared" si="59"/>
        <v/>
      </c>
      <c r="AB977" s="132"/>
    </row>
    <row r="978" spans="1:28" ht="20.100000000000001" customHeight="1">
      <c r="A978" s="219" t="str">
        <f t="shared" si="60"/>
        <v/>
      </c>
      <c r="B978" s="178"/>
      <c r="C978" s="136"/>
      <c r="D978" s="136"/>
      <c r="E978" s="136"/>
      <c r="F978" s="136"/>
      <c r="G978" s="136"/>
      <c r="H978" s="136"/>
      <c r="I978" s="136"/>
      <c r="J978" s="136"/>
      <c r="M978" s="103"/>
      <c r="O978" s="204" t="str">
        <f t="shared" si="59"/>
        <v/>
      </c>
      <c r="AB978" s="132"/>
    </row>
    <row r="979" spans="1:28" ht="20.100000000000001" customHeight="1">
      <c r="A979" s="219" t="str">
        <f t="shared" si="60"/>
        <v/>
      </c>
      <c r="M979" s="103"/>
      <c r="O979" s="204" t="str">
        <f t="shared" si="59"/>
        <v/>
      </c>
      <c r="AB979" s="132"/>
    </row>
    <row r="980" spans="1:28" ht="20.100000000000001" customHeight="1">
      <c r="A980" s="219" t="str">
        <f t="shared" si="60"/>
        <v/>
      </c>
      <c r="B980" s="178"/>
      <c r="C980" s="136"/>
      <c r="D980" s="136"/>
      <c r="E980" s="136"/>
      <c r="F980" s="136"/>
      <c r="G980" s="136"/>
      <c r="H980" s="136"/>
      <c r="I980" s="136"/>
      <c r="J980" s="136"/>
      <c r="M980" s="103"/>
      <c r="O980" s="204" t="str">
        <f t="shared" si="59"/>
        <v/>
      </c>
      <c r="AB980" s="132"/>
    </row>
    <row r="981" spans="1:28" ht="20.100000000000001" customHeight="1">
      <c r="A981" s="219" t="str">
        <f t="shared" si="60"/>
        <v/>
      </c>
      <c r="M981" s="103"/>
      <c r="O981" s="204" t="str">
        <f t="shared" si="59"/>
        <v/>
      </c>
      <c r="AB981" s="132"/>
    </row>
    <row r="982" spans="1:28" ht="20.100000000000001" customHeight="1">
      <c r="A982" s="219" t="str">
        <f t="shared" si="60"/>
        <v/>
      </c>
      <c r="M982" s="103"/>
      <c r="O982" s="204" t="str">
        <f t="shared" si="59"/>
        <v/>
      </c>
      <c r="AB982" s="132"/>
    </row>
    <row r="983" spans="1:28" ht="20.100000000000001" customHeight="1">
      <c r="A983" s="219" t="str">
        <f t="shared" si="60"/>
        <v/>
      </c>
      <c r="M983" s="103"/>
      <c r="O983" s="204" t="str">
        <f t="shared" si="59"/>
        <v/>
      </c>
      <c r="AB983" s="132"/>
    </row>
    <row r="984" spans="1:28" ht="20.100000000000001" customHeight="1">
      <c r="A984" s="219" t="str">
        <f t="shared" si="60"/>
        <v/>
      </c>
      <c r="M984" s="103"/>
      <c r="O984" s="204" t="str">
        <f t="shared" si="59"/>
        <v/>
      </c>
      <c r="AB984" s="132"/>
    </row>
    <row r="985" spans="1:28" ht="20.100000000000001" customHeight="1">
      <c r="A985" s="219" t="str">
        <f t="shared" si="60"/>
        <v/>
      </c>
      <c r="M985" s="103"/>
      <c r="O985" s="204" t="str">
        <f t="shared" si="59"/>
        <v/>
      </c>
      <c r="AB985" s="132"/>
    </row>
    <row r="986" spans="1:28" ht="20.100000000000001" customHeight="1">
      <c r="A986" s="219" t="str">
        <f t="shared" si="60"/>
        <v/>
      </c>
      <c r="M986" s="103"/>
      <c r="O986" s="204" t="str">
        <f t="shared" si="59"/>
        <v/>
      </c>
      <c r="AB986" s="132"/>
    </row>
    <row r="987" spans="1:28" ht="20.100000000000001" customHeight="1">
      <c r="A987" s="219" t="str">
        <f t="shared" si="60"/>
        <v/>
      </c>
      <c r="M987" s="103"/>
      <c r="O987" s="204" t="str">
        <f t="shared" si="59"/>
        <v/>
      </c>
      <c r="AB987" s="132"/>
    </row>
    <row r="988" spans="1:28" ht="20.100000000000001" customHeight="1">
      <c r="A988" s="219" t="str">
        <f t="shared" si="60"/>
        <v/>
      </c>
      <c r="M988" s="103"/>
      <c r="O988" s="204" t="str">
        <f t="shared" si="59"/>
        <v/>
      </c>
      <c r="AB988" s="132"/>
    </row>
    <row r="989" spans="1:28" ht="20.100000000000001" customHeight="1">
      <c r="A989" s="219" t="str">
        <f t="shared" si="60"/>
        <v/>
      </c>
      <c r="M989" s="103"/>
      <c r="AB989" s="132"/>
    </row>
    <row r="990" spans="1:28" ht="20.100000000000001" customHeight="1">
      <c r="A990" s="219" t="str">
        <f t="shared" si="60"/>
        <v/>
      </c>
      <c r="M990" s="103"/>
      <c r="AB990" s="132"/>
    </row>
    <row r="991" spans="1:28" ht="20.100000000000001" customHeight="1">
      <c r="A991" s="219" t="str">
        <f t="shared" si="60"/>
        <v/>
      </c>
      <c r="M991" s="103"/>
      <c r="AB991" s="132"/>
    </row>
    <row r="992" spans="1:28" ht="20.100000000000001" customHeight="1">
      <c r="A992" s="219" t="str">
        <f t="shared" si="60"/>
        <v/>
      </c>
      <c r="M992" s="103"/>
      <c r="AB992" s="132"/>
    </row>
    <row r="993" spans="1:28" ht="20.100000000000001" customHeight="1">
      <c r="A993" s="219" t="str">
        <f t="shared" si="60"/>
        <v/>
      </c>
      <c r="M993" s="103"/>
      <c r="AB993" s="132"/>
    </row>
    <row r="994" spans="1:28" ht="20.100000000000001" customHeight="1">
      <c r="A994" s="219" t="str">
        <f t="shared" si="60"/>
        <v/>
      </c>
      <c r="M994" s="103"/>
      <c r="AB994" s="132"/>
    </row>
    <row r="995" spans="1:28" ht="20.100000000000001" customHeight="1">
      <c r="A995" s="219" t="str">
        <f t="shared" si="60"/>
        <v/>
      </c>
      <c r="M995" s="103"/>
      <c r="AB995" s="132"/>
    </row>
    <row r="996" spans="1:28" ht="20.100000000000001" customHeight="1">
      <c r="A996" s="219" t="str">
        <f t="shared" si="60"/>
        <v/>
      </c>
      <c r="M996" s="103"/>
      <c r="AB996" s="132"/>
    </row>
    <row r="997" spans="1:28" ht="20.100000000000001" customHeight="1">
      <c r="A997" s="219" t="str">
        <f t="shared" si="60"/>
        <v/>
      </c>
      <c r="M997" s="103"/>
      <c r="AB997" s="132"/>
    </row>
    <row r="998" spans="1:28" ht="20.100000000000001" customHeight="1">
      <c r="A998" s="219" t="str">
        <f t="shared" si="60"/>
        <v/>
      </c>
      <c r="M998" s="103"/>
      <c r="AB998" s="132"/>
    </row>
    <row r="999" spans="1:28" ht="20.100000000000001" customHeight="1">
      <c r="A999" s="219" t="str">
        <f t="shared" si="60"/>
        <v/>
      </c>
      <c r="M999" s="103"/>
      <c r="AB999" s="132"/>
    </row>
    <row r="1000" spans="1:28" ht="20.100000000000001" customHeight="1">
      <c r="A1000" s="219" t="str">
        <f t="shared" si="60"/>
        <v/>
      </c>
      <c r="M1000" s="103"/>
      <c r="AB1000" s="132"/>
    </row>
    <row r="1001" spans="1:28" ht="20.100000000000001" customHeight="1">
      <c r="A1001" s="219" t="str">
        <f t="shared" si="60"/>
        <v/>
      </c>
      <c r="M1001" s="103"/>
      <c r="AB1001" s="132"/>
    </row>
    <row r="1002" spans="1:28" ht="20.100000000000001" customHeight="1">
      <c r="A1002" s="219" t="str">
        <f t="shared" si="60"/>
        <v/>
      </c>
      <c r="M1002" s="103"/>
      <c r="AB1002" s="132"/>
    </row>
    <row r="1003" spans="1:28" ht="20.100000000000001" customHeight="1">
      <c r="A1003" s="219" t="str">
        <f t="shared" si="60"/>
        <v/>
      </c>
      <c r="M1003" s="103"/>
      <c r="AB1003" s="132"/>
    </row>
    <row r="1004" spans="1:28" ht="20.100000000000001" customHeight="1">
      <c r="A1004" s="219" t="str">
        <f t="shared" si="60"/>
        <v/>
      </c>
      <c r="M1004" s="103"/>
      <c r="AB1004" s="132"/>
    </row>
    <row r="1005" spans="1:28" ht="20.100000000000001" customHeight="1">
      <c r="A1005" s="219" t="str">
        <f t="shared" si="60"/>
        <v/>
      </c>
      <c r="M1005" s="103"/>
      <c r="AB1005" s="132"/>
    </row>
    <row r="1006" spans="1:28" ht="20.100000000000001" customHeight="1">
      <c r="A1006" s="219" t="str">
        <f t="shared" si="60"/>
        <v/>
      </c>
      <c r="M1006" s="103"/>
      <c r="AB1006" s="132"/>
    </row>
    <row r="1007" spans="1:28" ht="20.100000000000001" customHeight="1">
      <c r="A1007" s="219" t="str">
        <f t="shared" si="60"/>
        <v/>
      </c>
      <c r="M1007" s="103"/>
      <c r="AB1007" s="132"/>
    </row>
    <row r="1008" spans="1:28" ht="20.100000000000001" customHeight="1">
      <c r="A1008" s="219" t="str">
        <f t="shared" si="60"/>
        <v/>
      </c>
      <c r="M1008" s="103"/>
      <c r="AB1008" s="132"/>
    </row>
    <row r="1009" spans="1:28" ht="20.100000000000001" customHeight="1">
      <c r="A1009" s="219" t="str">
        <f t="shared" si="60"/>
        <v/>
      </c>
      <c r="M1009" s="103"/>
      <c r="AB1009" s="132"/>
    </row>
    <row r="1010" spans="1:28" ht="20.100000000000001" customHeight="1">
      <c r="A1010" s="219" t="str">
        <f t="shared" si="60"/>
        <v/>
      </c>
      <c r="M1010" s="103"/>
      <c r="AB1010" s="132"/>
    </row>
    <row r="1011" spans="1:28" ht="20.100000000000001" customHeight="1">
      <c r="A1011" s="219" t="str">
        <f t="shared" si="60"/>
        <v/>
      </c>
      <c r="M1011" s="103"/>
      <c r="AB1011" s="132"/>
    </row>
    <row r="1012" spans="1:28" ht="20.100000000000001" customHeight="1">
      <c r="A1012" s="219" t="str">
        <f t="shared" si="60"/>
        <v/>
      </c>
      <c r="M1012" s="103"/>
      <c r="AB1012" s="132"/>
    </row>
    <row r="1013" spans="1:28" ht="20.100000000000001" customHeight="1">
      <c r="A1013" s="219" t="str">
        <f t="shared" si="60"/>
        <v/>
      </c>
      <c r="M1013" s="103"/>
      <c r="AB1013" s="132"/>
    </row>
    <row r="1014" spans="1:28" ht="20.100000000000001" customHeight="1">
      <c r="A1014" s="219" t="str">
        <f t="shared" si="60"/>
        <v/>
      </c>
      <c r="M1014" s="103"/>
      <c r="AB1014" s="132"/>
    </row>
    <row r="1015" spans="1:28" ht="20.100000000000001" customHeight="1">
      <c r="A1015" s="219" t="str">
        <f t="shared" si="60"/>
        <v/>
      </c>
      <c r="M1015" s="103"/>
      <c r="AB1015" s="132"/>
    </row>
    <row r="1016" spans="1:28" ht="20.100000000000001" customHeight="1">
      <c r="A1016" s="219" t="str">
        <f t="shared" si="60"/>
        <v/>
      </c>
      <c r="M1016" s="103"/>
      <c r="AB1016" s="132"/>
    </row>
    <row r="1017" spans="1:28" ht="20.100000000000001" customHeight="1">
      <c r="A1017" s="219" t="str">
        <f t="shared" si="60"/>
        <v/>
      </c>
      <c r="M1017" s="103"/>
      <c r="AB1017" s="132"/>
    </row>
    <row r="1018" spans="1:28" ht="20.100000000000001" customHeight="1">
      <c r="A1018" s="219" t="str">
        <f t="shared" si="60"/>
        <v/>
      </c>
      <c r="M1018" s="103"/>
      <c r="AB1018" s="132"/>
    </row>
    <row r="1019" spans="1:28" ht="20.100000000000001" customHeight="1">
      <c r="A1019" s="219" t="str">
        <f t="shared" si="60"/>
        <v/>
      </c>
      <c r="M1019" s="103"/>
      <c r="AB1019" s="132"/>
    </row>
    <row r="1020" spans="1:28" ht="20.100000000000001" customHeight="1">
      <c r="A1020" s="219" t="str">
        <f t="shared" si="60"/>
        <v/>
      </c>
      <c r="M1020" s="103"/>
      <c r="AB1020" s="132"/>
    </row>
    <row r="1021" spans="1:28" ht="20.100000000000001" customHeight="1">
      <c r="A1021" s="219" t="str">
        <f t="shared" si="60"/>
        <v/>
      </c>
      <c r="M1021" s="103"/>
      <c r="AB1021" s="132"/>
    </row>
    <row r="1022" spans="1:28" ht="20.100000000000001" customHeight="1">
      <c r="A1022" s="219" t="str">
        <f t="shared" si="60"/>
        <v/>
      </c>
      <c r="M1022" s="103"/>
      <c r="AB1022" s="132"/>
    </row>
    <row r="1023" spans="1:28" ht="20.100000000000001" customHeight="1">
      <c r="A1023" s="219" t="str">
        <f t="shared" si="60"/>
        <v/>
      </c>
      <c r="M1023" s="103"/>
      <c r="AB1023" s="132"/>
    </row>
    <row r="1024" spans="1:28" ht="20.100000000000001" customHeight="1">
      <c r="A1024" s="219" t="str">
        <f t="shared" si="60"/>
        <v/>
      </c>
      <c r="M1024" s="103"/>
      <c r="AB1024" s="132"/>
    </row>
    <row r="1025" spans="1:28" ht="20.100000000000001" customHeight="1">
      <c r="A1025" s="219" t="str">
        <f t="shared" si="60"/>
        <v/>
      </c>
      <c r="M1025" s="103"/>
      <c r="AB1025" s="132"/>
    </row>
    <row r="1026" spans="1:28" ht="20.100000000000001" customHeight="1">
      <c r="A1026" s="219" t="str">
        <f t="shared" ref="A1026:A1089" si="61">IF(K1026="","",IF(B1026="",A1025,A1025+1))</f>
        <v/>
      </c>
      <c r="M1026" s="103"/>
      <c r="AB1026" s="132"/>
    </row>
    <row r="1027" spans="1:28" ht="20.100000000000001" customHeight="1">
      <c r="A1027" s="219" t="str">
        <f t="shared" si="61"/>
        <v/>
      </c>
      <c r="M1027" s="103"/>
      <c r="AB1027" s="132"/>
    </row>
    <row r="1028" spans="1:28" ht="20.100000000000001" customHeight="1">
      <c r="A1028" s="219" t="str">
        <f t="shared" si="61"/>
        <v/>
      </c>
      <c r="M1028" s="103"/>
      <c r="AB1028" s="132"/>
    </row>
    <row r="1029" spans="1:28" ht="20.100000000000001" customHeight="1">
      <c r="A1029" s="219" t="str">
        <f t="shared" si="61"/>
        <v/>
      </c>
      <c r="M1029" s="103"/>
      <c r="AB1029" s="132"/>
    </row>
    <row r="1030" spans="1:28" ht="20.100000000000001" customHeight="1">
      <c r="A1030" s="219" t="str">
        <f t="shared" si="61"/>
        <v/>
      </c>
      <c r="M1030" s="103"/>
      <c r="AB1030" s="132"/>
    </row>
    <row r="1031" spans="1:28" ht="20.100000000000001" customHeight="1">
      <c r="A1031" s="219" t="str">
        <f t="shared" si="61"/>
        <v/>
      </c>
      <c r="M1031" s="103"/>
      <c r="AB1031" s="132"/>
    </row>
    <row r="1032" spans="1:28" ht="20.100000000000001" customHeight="1">
      <c r="A1032" s="219" t="str">
        <f t="shared" si="61"/>
        <v/>
      </c>
      <c r="M1032" s="103"/>
      <c r="AB1032" s="132"/>
    </row>
    <row r="1033" spans="1:28" ht="20.100000000000001" customHeight="1">
      <c r="A1033" s="219" t="str">
        <f t="shared" si="61"/>
        <v/>
      </c>
      <c r="M1033" s="103"/>
      <c r="AB1033" s="132"/>
    </row>
    <row r="1034" spans="1:28" ht="20.100000000000001" customHeight="1">
      <c r="A1034" s="219" t="str">
        <f t="shared" si="61"/>
        <v/>
      </c>
      <c r="M1034" s="103"/>
      <c r="AB1034" s="132"/>
    </row>
    <row r="1035" spans="1:28" ht="20.100000000000001" customHeight="1">
      <c r="A1035" s="219" t="str">
        <f t="shared" si="61"/>
        <v/>
      </c>
      <c r="M1035" s="103"/>
      <c r="AB1035" s="132"/>
    </row>
    <row r="1036" spans="1:28" ht="20.100000000000001" customHeight="1">
      <c r="A1036" s="219" t="str">
        <f t="shared" si="61"/>
        <v/>
      </c>
      <c r="M1036" s="103"/>
      <c r="AB1036" s="132"/>
    </row>
    <row r="1037" spans="1:28" ht="20.100000000000001" customHeight="1">
      <c r="A1037" s="219" t="str">
        <f t="shared" si="61"/>
        <v/>
      </c>
      <c r="M1037" s="103"/>
      <c r="AB1037" s="132"/>
    </row>
    <row r="1038" spans="1:28" ht="20.100000000000001" customHeight="1">
      <c r="A1038" s="219" t="str">
        <f t="shared" si="61"/>
        <v/>
      </c>
      <c r="M1038" s="103"/>
      <c r="AB1038" s="132"/>
    </row>
    <row r="1039" spans="1:28" ht="20.100000000000001" customHeight="1">
      <c r="A1039" s="219" t="str">
        <f t="shared" si="61"/>
        <v/>
      </c>
      <c r="M1039" s="103"/>
      <c r="AB1039" s="132"/>
    </row>
    <row r="1040" spans="1:28" ht="20.100000000000001" customHeight="1">
      <c r="A1040" s="219" t="str">
        <f t="shared" si="61"/>
        <v/>
      </c>
      <c r="M1040" s="103"/>
      <c r="AB1040" s="132"/>
    </row>
    <row r="1041" spans="1:28" ht="20.100000000000001" customHeight="1">
      <c r="A1041" s="219" t="str">
        <f t="shared" si="61"/>
        <v/>
      </c>
      <c r="M1041" s="103"/>
      <c r="AB1041" s="132"/>
    </row>
    <row r="1042" spans="1:28" ht="20.100000000000001" customHeight="1">
      <c r="A1042" s="219" t="str">
        <f t="shared" si="61"/>
        <v/>
      </c>
      <c r="M1042" s="103"/>
      <c r="AB1042" s="132"/>
    </row>
    <row r="1043" spans="1:28" ht="20.100000000000001" customHeight="1">
      <c r="A1043" s="219" t="str">
        <f t="shared" si="61"/>
        <v/>
      </c>
      <c r="M1043" s="103"/>
      <c r="AB1043" s="132"/>
    </row>
    <row r="1044" spans="1:28" ht="20.100000000000001" customHeight="1">
      <c r="A1044" s="219" t="str">
        <f t="shared" si="61"/>
        <v/>
      </c>
      <c r="M1044" s="103"/>
      <c r="AB1044" s="132"/>
    </row>
    <row r="1045" spans="1:28" ht="20.100000000000001" customHeight="1">
      <c r="A1045" s="219" t="str">
        <f t="shared" si="61"/>
        <v/>
      </c>
      <c r="M1045" s="103"/>
      <c r="AB1045" s="132"/>
    </row>
    <row r="1046" spans="1:28" ht="20.100000000000001" customHeight="1">
      <c r="A1046" s="219" t="str">
        <f t="shared" si="61"/>
        <v/>
      </c>
      <c r="M1046" s="103"/>
      <c r="AB1046" s="132"/>
    </row>
    <row r="1047" spans="1:28" ht="20.100000000000001" customHeight="1">
      <c r="A1047" s="219" t="str">
        <f t="shared" si="61"/>
        <v/>
      </c>
      <c r="M1047" s="103"/>
      <c r="AB1047" s="132"/>
    </row>
    <row r="1048" spans="1:28" ht="20.100000000000001" customHeight="1">
      <c r="A1048" s="219" t="str">
        <f t="shared" si="61"/>
        <v/>
      </c>
      <c r="M1048" s="103"/>
      <c r="AB1048" s="132"/>
    </row>
    <row r="1049" spans="1:28" ht="20.100000000000001" customHeight="1">
      <c r="A1049" s="219" t="str">
        <f t="shared" si="61"/>
        <v/>
      </c>
      <c r="M1049" s="103"/>
      <c r="AB1049" s="132"/>
    </row>
    <row r="1050" spans="1:28" ht="20.100000000000001" customHeight="1">
      <c r="A1050" s="219" t="str">
        <f t="shared" si="61"/>
        <v/>
      </c>
      <c r="M1050" s="103"/>
      <c r="AB1050" s="132"/>
    </row>
    <row r="1051" spans="1:28" ht="20.100000000000001" customHeight="1">
      <c r="A1051" s="219" t="str">
        <f t="shared" si="61"/>
        <v/>
      </c>
      <c r="M1051" s="103"/>
      <c r="AB1051" s="132"/>
    </row>
    <row r="1052" spans="1:28" ht="20.100000000000001" customHeight="1">
      <c r="A1052" s="219" t="str">
        <f t="shared" si="61"/>
        <v/>
      </c>
      <c r="M1052" s="103"/>
      <c r="AB1052" s="132"/>
    </row>
    <row r="1053" spans="1:28" ht="20.100000000000001" customHeight="1">
      <c r="A1053" s="219" t="str">
        <f t="shared" si="61"/>
        <v/>
      </c>
      <c r="C1053" s="136"/>
      <c r="D1053" s="136"/>
      <c r="E1053" s="136"/>
      <c r="F1053" s="136"/>
      <c r="G1053" s="136"/>
      <c r="H1053" s="136"/>
      <c r="I1053" s="136"/>
      <c r="J1053" s="136"/>
      <c r="M1053" s="103"/>
      <c r="AB1053" s="132"/>
    </row>
    <row r="1054" spans="1:28" ht="20.100000000000001" customHeight="1">
      <c r="A1054" s="219" t="str">
        <f t="shared" si="61"/>
        <v/>
      </c>
      <c r="M1054" s="103"/>
      <c r="AB1054" s="132"/>
    </row>
    <row r="1055" spans="1:28" ht="20.100000000000001" customHeight="1">
      <c r="A1055" s="219" t="str">
        <f t="shared" si="61"/>
        <v/>
      </c>
      <c r="M1055" s="103"/>
      <c r="AB1055" s="132"/>
    </row>
    <row r="1056" spans="1:28" ht="20.100000000000001" customHeight="1">
      <c r="A1056" s="219" t="str">
        <f t="shared" si="61"/>
        <v/>
      </c>
      <c r="M1056" s="103"/>
      <c r="AB1056" s="132"/>
    </row>
    <row r="1057" spans="1:28" ht="20.100000000000001" customHeight="1">
      <c r="A1057" s="219" t="str">
        <f t="shared" si="61"/>
        <v/>
      </c>
      <c r="M1057" s="103"/>
      <c r="AB1057" s="132"/>
    </row>
    <row r="1058" spans="1:28" ht="20.100000000000001" customHeight="1">
      <c r="A1058" s="219" t="str">
        <f t="shared" si="61"/>
        <v/>
      </c>
      <c r="M1058" s="103"/>
      <c r="AB1058" s="132"/>
    </row>
    <row r="1059" spans="1:28" ht="20.100000000000001" customHeight="1">
      <c r="A1059" s="219" t="str">
        <f t="shared" si="61"/>
        <v/>
      </c>
      <c r="M1059" s="103"/>
      <c r="AB1059" s="132"/>
    </row>
    <row r="1060" spans="1:28" ht="20.100000000000001" customHeight="1">
      <c r="A1060" s="219" t="str">
        <f t="shared" si="61"/>
        <v/>
      </c>
      <c r="M1060" s="103"/>
      <c r="AB1060" s="132"/>
    </row>
    <row r="1061" spans="1:28" ht="20.100000000000001" customHeight="1">
      <c r="A1061" s="219" t="str">
        <f t="shared" si="61"/>
        <v/>
      </c>
      <c r="M1061" s="103"/>
      <c r="AB1061" s="132"/>
    </row>
    <row r="1062" spans="1:28" ht="20.100000000000001" customHeight="1">
      <c r="A1062" s="219" t="str">
        <f t="shared" si="61"/>
        <v/>
      </c>
      <c r="M1062" s="103"/>
      <c r="AB1062" s="132"/>
    </row>
    <row r="1063" spans="1:28" ht="20.100000000000001" customHeight="1">
      <c r="A1063" s="219" t="str">
        <f t="shared" si="61"/>
        <v/>
      </c>
      <c r="M1063" s="103"/>
      <c r="AB1063" s="132"/>
    </row>
    <row r="1064" spans="1:28" ht="20.100000000000001" customHeight="1">
      <c r="A1064" s="219" t="str">
        <f t="shared" si="61"/>
        <v/>
      </c>
      <c r="M1064" s="103"/>
      <c r="AB1064" s="132"/>
    </row>
    <row r="1065" spans="1:28" ht="20.100000000000001" customHeight="1">
      <c r="A1065" s="219" t="str">
        <f t="shared" si="61"/>
        <v/>
      </c>
      <c r="M1065" s="103"/>
      <c r="AB1065" s="132"/>
    </row>
    <row r="1066" spans="1:28" ht="20.100000000000001" customHeight="1">
      <c r="A1066" s="219" t="str">
        <f t="shared" si="61"/>
        <v/>
      </c>
      <c r="M1066" s="103"/>
      <c r="AB1066" s="132"/>
    </row>
    <row r="1067" spans="1:28" ht="20.100000000000001" customHeight="1">
      <c r="A1067" s="219" t="str">
        <f t="shared" si="61"/>
        <v/>
      </c>
      <c r="M1067" s="103"/>
      <c r="AB1067" s="132"/>
    </row>
    <row r="1068" spans="1:28" ht="20.100000000000001" customHeight="1">
      <c r="A1068" s="219" t="str">
        <f t="shared" si="61"/>
        <v/>
      </c>
      <c r="K1068" s="136"/>
      <c r="M1068" s="103"/>
      <c r="AB1068" s="132"/>
    </row>
    <row r="1069" spans="1:28" ht="20.100000000000001" customHeight="1">
      <c r="A1069" s="219" t="str">
        <f t="shared" si="61"/>
        <v/>
      </c>
      <c r="M1069" s="103"/>
      <c r="AB1069" s="132"/>
    </row>
    <row r="1070" spans="1:28" ht="20.100000000000001" customHeight="1">
      <c r="A1070" s="219" t="str">
        <f t="shared" si="61"/>
        <v/>
      </c>
      <c r="M1070" s="103"/>
      <c r="AB1070" s="132"/>
    </row>
    <row r="1071" spans="1:28" ht="20.100000000000001" customHeight="1">
      <c r="A1071" s="219" t="str">
        <f t="shared" si="61"/>
        <v/>
      </c>
      <c r="M1071" s="103"/>
      <c r="AB1071" s="132"/>
    </row>
    <row r="1072" spans="1:28" ht="20.100000000000001" customHeight="1">
      <c r="A1072" s="219" t="str">
        <f t="shared" si="61"/>
        <v/>
      </c>
      <c r="M1072" s="103"/>
      <c r="AB1072" s="132"/>
    </row>
    <row r="1073" spans="1:28" ht="20.100000000000001" customHeight="1">
      <c r="A1073" s="219" t="str">
        <f t="shared" si="61"/>
        <v/>
      </c>
      <c r="M1073" s="103"/>
      <c r="AB1073" s="132"/>
    </row>
    <row r="1074" spans="1:28" ht="20.100000000000001" customHeight="1">
      <c r="A1074" s="219" t="str">
        <f t="shared" si="61"/>
        <v/>
      </c>
      <c r="M1074" s="103"/>
      <c r="AB1074" s="132"/>
    </row>
    <row r="1075" spans="1:28" ht="20.100000000000001" customHeight="1">
      <c r="A1075" s="219" t="str">
        <f t="shared" si="61"/>
        <v/>
      </c>
      <c r="J1075" s="136"/>
      <c r="M1075" s="103"/>
      <c r="AB1075" s="132"/>
    </row>
    <row r="1076" spans="1:28" ht="20.100000000000001" customHeight="1">
      <c r="A1076" s="219" t="str">
        <f t="shared" si="61"/>
        <v/>
      </c>
      <c r="B1076" s="96"/>
      <c r="J1076" s="136"/>
      <c r="M1076" s="103"/>
      <c r="AB1076" s="132"/>
    </row>
    <row r="1077" spans="1:28" ht="20.100000000000001" customHeight="1">
      <c r="A1077" s="219" t="str">
        <f t="shared" si="61"/>
        <v/>
      </c>
      <c r="B1077" s="96"/>
      <c r="J1077" s="136"/>
      <c r="M1077" s="103"/>
      <c r="AB1077" s="132"/>
    </row>
    <row r="1078" spans="1:28" ht="20.100000000000001" customHeight="1">
      <c r="A1078" s="219" t="str">
        <f t="shared" si="61"/>
        <v/>
      </c>
      <c r="M1078" s="103"/>
      <c r="AB1078" s="132"/>
    </row>
    <row r="1079" spans="1:28" ht="20.100000000000001" customHeight="1">
      <c r="A1079" s="219" t="str">
        <f t="shared" si="61"/>
        <v/>
      </c>
      <c r="B1079" s="96"/>
      <c r="M1079" s="103"/>
      <c r="AB1079" s="132"/>
    </row>
    <row r="1080" spans="1:28" ht="20.100000000000001" customHeight="1">
      <c r="A1080" s="219" t="str">
        <f t="shared" si="61"/>
        <v/>
      </c>
      <c r="M1080" s="103"/>
      <c r="AB1080" s="132"/>
    </row>
    <row r="1081" spans="1:28" ht="20.100000000000001" customHeight="1">
      <c r="A1081" s="219" t="str">
        <f t="shared" si="61"/>
        <v/>
      </c>
      <c r="B1081" s="96"/>
      <c r="M1081" s="103"/>
      <c r="AB1081" s="132"/>
    </row>
    <row r="1082" spans="1:28" ht="20.100000000000001" customHeight="1">
      <c r="A1082" s="219" t="str">
        <f t="shared" si="61"/>
        <v/>
      </c>
      <c r="B1082" s="96"/>
      <c r="M1082" s="103"/>
      <c r="AB1082" s="132"/>
    </row>
    <row r="1083" spans="1:28" ht="20.100000000000001" customHeight="1">
      <c r="A1083" s="219" t="str">
        <f t="shared" si="61"/>
        <v/>
      </c>
      <c r="M1083" s="103"/>
      <c r="AB1083" s="132"/>
    </row>
    <row r="1084" spans="1:28" ht="20.100000000000001" customHeight="1">
      <c r="A1084" s="219" t="str">
        <f t="shared" si="61"/>
        <v/>
      </c>
      <c r="B1084" s="96"/>
      <c r="M1084" s="103"/>
      <c r="AB1084" s="132"/>
    </row>
    <row r="1085" spans="1:28" ht="20.100000000000001" customHeight="1">
      <c r="A1085" s="219" t="str">
        <f t="shared" si="61"/>
        <v/>
      </c>
      <c r="M1085" s="103"/>
      <c r="AB1085" s="132"/>
    </row>
    <row r="1086" spans="1:28" ht="20.100000000000001" customHeight="1">
      <c r="A1086" s="219" t="str">
        <f t="shared" si="61"/>
        <v/>
      </c>
      <c r="M1086" s="103"/>
      <c r="AB1086" s="132"/>
    </row>
    <row r="1087" spans="1:28" ht="20.100000000000001" customHeight="1">
      <c r="A1087" s="219" t="str">
        <f t="shared" si="61"/>
        <v/>
      </c>
      <c r="C1087" s="136"/>
      <c r="D1087" s="136"/>
      <c r="E1087" s="136"/>
      <c r="F1087" s="136"/>
      <c r="G1087" s="136"/>
      <c r="H1087" s="136"/>
      <c r="I1087" s="136"/>
      <c r="J1087" s="97"/>
      <c r="M1087" s="103"/>
      <c r="AB1087" s="132"/>
    </row>
    <row r="1088" spans="1:28" ht="20.100000000000001" customHeight="1">
      <c r="A1088" s="219" t="str">
        <f t="shared" si="61"/>
        <v/>
      </c>
      <c r="M1088" s="103"/>
      <c r="AB1088" s="132"/>
    </row>
    <row r="1089" spans="1:28" ht="20.100000000000001" customHeight="1">
      <c r="A1089" s="219" t="str">
        <f t="shared" si="61"/>
        <v/>
      </c>
      <c r="M1089" s="103"/>
      <c r="AB1089" s="132"/>
    </row>
    <row r="1090" spans="1:28" ht="20.100000000000001" customHeight="1">
      <c r="A1090" s="219" t="str">
        <f t="shared" ref="A1090:A1153" si="62">IF(K1090="","",IF(B1090="",A1089,A1089+1))</f>
        <v/>
      </c>
      <c r="C1090" s="136"/>
      <c r="D1090" s="136"/>
      <c r="E1090" s="136"/>
      <c r="F1090" s="136"/>
      <c r="G1090" s="136"/>
      <c r="H1090" s="136"/>
      <c r="I1090" s="136"/>
      <c r="M1090" s="103"/>
      <c r="AB1090" s="132"/>
    </row>
    <row r="1091" spans="1:28" ht="20.100000000000001" customHeight="1">
      <c r="A1091" s="219" t="str">
        <f t="shared" si="62"/>
        <v/>
      </c>
      <c r="M1091" s="103"/>
      <c r="AB1091" s="132"/>
    </row>
    <row r="1092" spans="1:28" ht="20.100000000000001" customHeight="1">
      <c r="A1092" s="219" t="str">
        <f t="shared" si="62"/>
        <v/>
      </c>
      <c r="M1092" s="103"/>
      <c r="AB1092" s="132"/>
    </row>
    <row r="1093" spans="1:28" ht="20.100000000000001" customHeight="1">
      <c r="A1093" s="219" t="str">
        <f t="shared" si="62"/>
        <v/>
      </c>
      <c r="B1093" s="178"/>
      <c r="C1093" s="136"/>
      <c r="D1093" s="136"/>
      <c r="E1093" s="136"/>
      <c r="F1093" s="136"/>
      <c r="G1093" s="136"/>
      <c r="H1093" s="136"/>
      <c r="I1093" s="136"/>
      <c r="J1093" s="136"/>
      <c r="M1093" s="103"/>
      <c r="AB1093" s="132"/>
    </row>
    <row r="1094" spans="1:28" ht="20.100000000000001" customHeight="1">
      <c r="A1094" s="219" t="str">
        <f t="shared" si="62"/>
        <v/>
      </c>
      <c r="M1094" s="103"/>
      <c r="AB1094" s="132"/>
    </row>
    <row r="1095" spans="1:28" ht="20.100000000000001" customHeight="1">
      <c r="A1095" s="219" t="str">
        <f t="shared" si="62"/>
        <v/>
      </c>
      <c r="B1095" s="96"/>
      <c r="M1095" s="103"/>
      <c r="AB1095" s="132"/>
    </row>
    <row r="1096" spans="1:28" ht="20.100000000000001" customHeight="1">
      <c r="A1096" s="219" t="str">
        <f t="shared" si="62"/>
        <v/>
      </c>
      <c r="C1096" s="136"/>
      <c r="D1096" s="136"/>
      <c r="E1096" s="136"/>
      <c r="F1096" s="136"/>
      <c r="G1096" s="136"/>
      <c r="H1096" s="136"/>
      <c r="I1096" s="136"/>
      <c r="J1096" s="136"/>
      <c r="M1096" s="103"/>
      <c r="AB1096" s="132"/>
    </row>
    <row r="1097" spans="1:28" ht="20.100000000000001" customHeight="1">
      <c r="A1097" s="219" t="str">
        <f t="shared" si="62"/>
        <v/>
      </c>
      <c r="M1097" s="103"/>
      <c r="AB1097" s="132"/>
    </row>
    <row r="1098" spans="1:28" ht="20.100000000000001" customHeight="1">
      <c r="A1098" s="219" t="str">
        <f t="shared" si="62"/>
        <v/>
      </c>
      <c r="M1098" s="103"/>
      <c r="AB1098" s="132"/>
    </row>
    <row r="1099" spans="1:28" ht="20.100000000000001" customHeight="1">
      <c r="A1099" s="219" t="str">
        <f t="shared" si="62"/>
        <v/>
      </c>
      <c r="B1099" s="178"/>
      <c r="C1099" s="136"/>
      <c r="D1099" s="136"/>
      <c r="E1099" s="136"/>
      <c r="F1099" s="136"/>
      <c r="G1099" s="136"/>
      <c r="H1099" s="136"/>
      <c r="I1099" s="136"/>
      <c r="M1099" s="103"/>
      <c r="AB1099" s="132"/>
    </row>
    <row r="1100" spans="1:28" ht="20.100000000000001" customHeight="1">
      <c r="A1100" s="219" t="str">
        <f t="shared" si="62"/>
        <v/>
      </c>
      <c r="M1100" s="103"/>
      <c r="AB1100" s="132"/>
    </row>
    <row r="1101" spans="1:28" ht="20.100000000000001" customHeight="1">
      <c r="A1101" s="219" t="str">
        <f t="shared" si="62"/>
        <v/>
      </c>
      <c r="M1101" s="103"/>
      <c r="AB1101" s="132"/>
    </row>
    <row r="1102" spans="1:28" ht="20.100000000000001" customHeight="1">
      <c r="A1102" s="219" t="str">
        <f t="shared" si="62"/>
        <v/>
      </c>
      <c r="B1102" s="178"/>
      <c r="C1102" s="136"/>
      <c r="D1102" s="136"/>
      <c r="E1102" s="136"/>
      <c r="F1102" s="136"/>
      <c r="G1102" s="136"/>
      <c r="H1102" s="136"/>
      <c r="I1102" s="136"/>
      <c r="M1102" s="103"/>
      <c r="AB1102" s="132"/>
    </row>
    <row r="1103" spans="1:28" ht="20.100000000000001" customHeight="1">
      <c r="A1103" s="219" t="str">
        <f t="shared" si="62"/>
        <v/>
      </c>
      <c r="M1103" s="103"/>
      <c r="AB1103" s="132"/>
    </row>
    <row r="1104" spans="1:28" ht="20.100000000000001" customHeight="1">
      <c r="A1104" s="219" t="str">
        <f t="shared" si="62"/>
        <v/>
      </c>
      <c r="M1104" s="103"/>
      <c r="AB1104" s="132"/>
    </row>
    <row r="1105" spans="1:28" ht="20.100000000000001" customHeight="1">
      <c r="A1105" s="219" t="str">
        <f t="shared" si="62"/>
        <v/>
      </c>
      <c r="M1105" s="103"/>
      <c r="AB1105" s="132"/>
    </row>
    <row r="1106" spans="1:28" ht="20.100000000000001" customHeight="1">
      <c r="A1106" s="219" t="str">
        <f t="shared" si="62"/>
        <v/>
      </c>
      <c r="M1106" s="103"/>
      <c r="AB1106" s="132"/>
    </row>
    <row r="1107" spans="1:28" ht="20.100000000000001" customHeight="1">
      <c r="A1107" s="219" t="str">
        <f t="shared" si="62"/>
        <v/>
      </c>
      <c r="M1107" s="103"/>
      <c r="AB1107" s="132"/>
    </row>
    <row r="1108" spans="1:28" ht="20.100000000000001" customHeight="1">
      <c r="A1108" s="219" t="str">
        <f t="shared" si="62"/>
        <v/>
      </c>
      <c r="M1108" s="103"/>
      <c r="AB1108" s="132"/>
    </row>
    <row r="1109" spans="1:28" ht="20.100000000000001" customHeight="1">
      <c r="A1109" s="219" t="str">
        <f t="shared" si="62"/>
        <v/>
      </c>
      <c r="B1109" s="178"/>
      <c r="C1109" s="136"/>
      <c r="D1109" s="136"/>
      <c r="E1109" s="136"/>
      <c r="F1109" s="136"/>
      <c r="G1109" s="136"/>
      <c r="H1109" s="136"/>
      <c r="I1109" s="136"/>
      <c r="J1109" s="136"/>
      <c r="M1109" s="103"/>
      <c r="AB1109" s="132"/>
    </row>
    <row r="1110" spans="1:28" ht="20.100000000000001" customHeight="1">
      <c r="A1110" s="219" t="str">
        <f t="shared" si="62"/>
        <v/>
      </c>
      <c r="M1110" s="103"/>
      <c r="AB1110" s="132"/>
    </row>
    <row r="1111" spans="1:28" ht="20.100000000000001" customHeight="1">
      <c r="A1111" s="219" t="str">
        <f t="shared" si="62"/>
        <v/>
      </c>
      <c r="B1111" s="178"/>
      <c r="C1111" s="136"/>
      <c r="D1111" s="136"/>
      <c r="E1111" s="136"/>
      <c r="F1111" s="136"/>
      <c r="G1111" s="136"/>
      <c r="H1111" s="136"/>
      <c r="I1111" s="136"/>
      <c r="M1111" s="103"/>
      <c r="AB1111" s="132"/>
    </row>
    <row r="1112" spans="1:28" ht="20.100000000000001" customHeight="1">
      <c r="A1112" s="219" t="str">
        <f t="shared" si="62"/>
        <v/>
      </c>
      <c r="B1112" s="178"/>
      <c r="C1112" s="136"/>
      <c r="D1112" s="136"/>
      <c r="E1112" s="136"/>
      <c r="F1112" s="136"/>
      <c r="G1112" s="136"/>
      <c r="H1112" s="136"/>
      <c r="I1112" s="136"/>
      <c r="M1112" s="103"/>
      <c r="AB1112" s="132"/>
    </row>
    <row r="1113" spans="1:28" ht="20.100000000000001" customHeight="1">
      <c r="A1113" s="219" t="str">
        <f t="shared" si="62"/>
        <v/>
      </c>
      <c r="B1113" s="178"/>
      <c r="C1113" s="136"/>
      <c r="D1113" s="136"/>
      <c r="E1113" s="136"/>
      <c r="F1113" s="136"/>
      <c r="G1113" s="136"/>
      <c r="H1113" s="136"/>
      <c r="I1113" s="136"/>
      <c r="M1113" s="103"/>
      <c r="AB1113" s="132"/>
    </row>
    <row r="1114" spans="1:28" ht="20.100000000000001" customHeight="1">
      <c r="A1114" s="219" t="str">
        <f t="shared" si="62"/>
        <v/>
      </c>
      <c r="M1114" s="103"/>
      <c r="AB1114" s="132"/>
    </row>
    <row r="1115" spans="1:28" ht="20.100000000000001" customHeight="1">
      <c r="A1115" s="219" t="str">
        <f t="shared" si="62"/>
        <v/>
      </c>
      <c r="M1115" s="103"/>
      <c r="AB1115" s="132"/>
    </row>
    <row r="1116" spans="1:28" ht="20.100000000000001" customHeight="1">
      <c r="A1116" s="219" t="str">
        <f t="shared" si="62"/>
        <v/>
      </c>
      <c r="B1116" s="178"/>
      <c r="C1116" s="136"/>
      <c r="D1116" s="136"/>
      <c r="E1116" s="136"/>
      <c r="F1116" s="136"/>
      <c r="G1116" s="136"/>
      <c r="H1116" s="136"/>
      <c r="I1116" s="136"/>
      <c r="M1116" s="103"/>
      <c r="AB1116" s="132"/>
    </row>
    <row r="1117" spans="1:28" ht="20.100000000000001" customHeight="1">
      <c r="A1117" s="219" t="str">
        <f t="shared" si="62"/>
        <v/>
      </c>
      <c r="M1117" s="103"/>
      <c r="AB1117" s="132"/>
    </row>
    <row r="1118" spans="1:28" ht="20.100000000000001" customHeight="1">
      <c r="A1118" s="219" t="str">
        <f t="shared" si="62"/>
        <v/>
      </c>
      <c r="M1118" s="103"/>
      <c r="AB1118" s="132"/>
    </row>
    <row r="1119" spans="1:28" ht="20.100000000000001" customHeight="1">
      <c r="A1119" s="219" t="str">
        <f t="shared" si="62"/>
        <v/>
      </c>
      <c r="M1119" s="103"/>
      <c r="AB1119" s="132"/>
    </row>
    <row r="1120" spans="1:28" ht="20.100000000000001" customHeight="1">
      <c r="A1120" s="219" t="str">
        <f t="shared" si="62"/>
        <v/>
      </c>
      <c r="M1120" s="103"/>
      <c r="AB1120" s="132"/>
    </row>
    <row r="1121" spans="1:28" ht="20.100000000000001" customHeight="1">
      <c r="A1121" s="219" t="str">
        <f t="shared" si="62"/>
        <v/>
      </c>
      <c r="M1121" s="103"/>
      <c r="AB1121" s="132"/>
    </row>
    <row r="1122" spans="1:28" ht="20.100000000000001" customHeight="1">
      <c r="A1122" s="219" t="str">
        <f t="shared" si="62"/>
        <v/>
      </c>
      <c r="M1122" s="103"/>
      <c r="AB1122" s="132"/>
    </row>
    <row r="1123" spans="1:28" ht="20.100000000000001" customHeight="1">
      <c r="A1123" s="219" t="str">
        <f t="shared" si="62"/>
        <v/>
      </c>
      <c r="M1123" s="103"/>
      <c r="AB1123" s="132"/>
    </row>
    <row r="1124" spans="1:28" ht="20.100000000000001" customHeight="1">
      <c r="A1124" s="219" t="str">
        <f t="shared" si="62"/>
        <v/>
      </c>
      <c r="M1124" s="103"/>
      <c r="AB1124" s="132"/>
    </row>
    <row r="1125" spans="1:28" ht="20.100000000000001" customHeight="1">
      <c r="A1125" s="219" t="str">
        <f t="shared" si="62"/>
        <v/>
      </c>
      <c r="M1125" s="103"/>
      <c r="AB1125" s="132"/>
    </row>
    <row r="1126" spans="1:28" ht="20.100000000000001" customHeight="1">
      <c r="A1126" s="219" t="str">
        <f t="shared" si="62"/>
        <v/>
      </c>
      <c r="M1126" s="103"/>
      <c r="AB1126" s="132"/>
    </row>
    <row r="1127" spans="1:28" ht="20.100000000000001" customHeight="1">
      <c r="A1127" s="219" t="str">
        <f t="shared" si="62"/>
        <v/>
      </c>
      <c r="M1127" s="103"/>
      <c r="AB1127" s="132"/>
    </row>
    <row r="1128" spans="1:28" ht="20.100000000000001" customHeight="1">
      <c r="A1128" s="219" t="str">
        <f t="shared" si="62"/>
        <v/>
      </c>
      <c r="M1128" s="103"/>
      <c r="AB1128" s="132"/>
    </row>
    <row r="1129" spans="1:28" ht="20.100000000000001" customHeight="1">
      <c r="A1129" s="219" t="str">
        <f t="shared" si="62"/>
        <v/>
      </c>
      <c r="M1129" s="103"/>
      <c r="AB1129" s="132"/>
    </row>
    <row r="1130" spans="1:28" ht="20.100000000000001" customHeight="1">
      <c r="A1130" s="219" t="str">
        <f t="shared" si="62"/>
        <v/>
      </c>
      <c r="M1130" s="103"/>
      <c r="AB1130" s="132"/>
    </row>
    <row r="1131" spans="1:28" ht="20.100000000000001" customHeight="1">
      <c r="A1131" s="219" t="str">
        <f t="shared" si="62"/>
        <v/>
      </c>
      <c r="M1131" s="103"/>
      <c r="AB1131" s="132"/>
    </row>
    <row r="1132" spans="1:28" ht="20.100000000000001" customHeight="1">
      <c r="A1132" s="219" t="str">
        <f t="shared" si="62"/>
        <v/>
      </c>
      <c r="M1132" s="103"/>
      <c r="AB1132" s="132"/>
    </row>
    <row r="1133" spans="1:28" ht="20.100000000000001" customHeight="1">
      <c r="A1133" s="219" t="str">
        <f t="shared" si="62"/>
        <v/>
      </c>
      <c r="M1133" s="103"/>
      <c r="AB1133" s="132"/>
    </row>
    <row r="1134" spans="1:28" ht="20.100000000000001" customHeight="1">
      <c r="A1134" s="219" t="str">
        <f t="shared" si="62"/>
        <v/>
      </c>
      <c r="M1134" s="103"/>
      <c r="AB1134" s="132"/>
    </row>
    <row r="1135" spans="1:28" ht="20.100000000000001" customHeight="1">
      <c r="A1135" s="219" t="str">
        <f t="shared" si="62"/>
        <v/>
      </c>
      <c r="M1135" s="103"/>
      <c r="AB1135" s="132"/>
    </row>
    <row r="1136" spans="1:28" ht="20.100000000000001" customHeight="1">
      <c r="A1136" s="219" t="str">
        <f t="shared" si="62"/>
        <v/>
      </c>
      <c r="M1136" s="103"/>
      <c r="AB1136" s="132"/>
    </row>
    <row r="1137" spans="1:28" ht="20.100000000000001" customHeight="1">
      <c r="A1137" s="219" t="str">
        <f t="shared" si="62"/>
        <v/>
      </c>
      <c r="M1137" s="103"/>
      <c r="AB1137" s="132"/>
    </row>
    <row r="1138" spans="1:28" ht="20.100000000000001" customHeight="1">
      <c r="A1138" s="219" t="str">
        <f t="shared" si="62"/>
        <v/>
      </c>
      <c r="M1138" s="103"/>
      <c r="AB1138" s="132"/>
    </row>
    <row r="1139" spans="1:28" ht="20.100000000000001" customHeight="1">
      <c r="A1139" s="219" t="str">
        <f t="shared" si="62"/>
        <v/>
      </c>
      <c r="M1139" s="103"/>
      <c r="AB1139" s="132"/>
    </row>
    <row r="1140" spans="1:28" ht="20.100000000000001" customHeight="1">
      <c r="A1140" s="219" t="str">
        <f t="shared" si="62"/>
        <v/>
      </c>
      <c r="M1140" s="103"/>
      <c r="AB1140" s="132"/>
    </row>
    <row r="1141" spans="1:28" ht="20.100000000000001" customHeight="1">
      <c r="A1141" s="219" t="str">
        <f t="shared" si="62"/>
        <v/>
      </c>
      <c r="M1141" s="103"/>
      <c r="AB1141" s="132"/>
    </row>
    <row r="1142" spans="1:28" ht="20.100000000000001" customHeight="1">
      <c r="A1142" s="219" t="str">
        <f t="shared" si="62"/>
        <v/>
      </c>
      <c r="M1142" s="103"/>
      <c r="AB1142" s="132"/>
    </row>
    <row r="1143" spans="1:28" ht="20.100000000000001" customHeight="1">
      <c r="A1143" s="219" t="str">
        <f t="shared" si="62"/>
        <v/>
      </c>
      <c r="M1143" s="103"/>
      <c r="AB1143" s="132"/>
    </row>
    <row r="1144" spans="1:28" ht="20.100000000000001" customHeight="1">
      <c r="A1144" s="219" t="str">
        <f t="shared" si="62"/>
        <v/>
      </c>
      <c r="M1144" s="103"/>
      <c r="AB1144" s="132"/>
    </row>
    <row r="1145" spans="1:28" ht="20.100000000000001" customHeight="1">
      <c r="A1145" s="219" t="str">
        <f t="shared" si="62"/>
        <v/>
      </c>
      <c r="M1145" s="103"/>
      <c r="AB1145" s="132"/>
    </row>
    <row r="1146" spans="1:28" ht="20.100000000000001" customHeight="1">
      <c r="A1146" s="219" t="str">
        <f t="shared" si="62"/>
        <v/>
      </c>
      <c r="M1146" s="103"/>
      <c r="AB1146" s="132"/>
    </row>
    <row r="1147" spans="1:28" ht="20.100000000000001" customHeight="1">
      <c r="A1147" s="219" t="str">
        <f t="shared" si="62"/>
        <v/>
      </c>
      <c r="M1147" s="103"/>
      <c r="AB1147" s="132"/>
    </row>
    <row r="1148" spans="1:28" ht="20.100000000000001" customHeight="1">
      <c r="A1148" s="219" t="str">
        <f t="shared" si="62"/>
        <v/>
      </c>
      <c r="M1148" s="103"/>
      <c r="AB1148" s="132"/>
    </row>
    <row r="1149" spans="1:28" ht="20.100000000000001" customHeight="1">
      <c r="A1149" s="219" t="str">
        <f t="shared" si="62"/>
        <v/>
      </c>
      <c r="M1149" s="103"/>
      <c r="AB1149" s="132"/>
    </row>
    <row r="1150" spans="1:28" ht="20.100000000000001" customHeight="1">
      <c r="A1150" s="219" t="str">
        <f t="shared" si="62"/>
        <v/>
      </c>
      <c r="M1150" s="103"/>
      <c r="AB1150" s="132"/>
    </row>
    <row r="1151" spans="1:28" ht="20.100000000000001" customHeight="1">
      <c r="A1151" s="219" t="str">
        <f t="shared" si="62"/>
        <v/>
      </c>
      <c r="M1151" s="103"/>
      <c r="AB1151" s="132"/>
    </row>
    <row r="1152" spans="1:28" ht="20.100000000000001" customHeight="1">
      <c r="A1152" s="219" t="str">
        <f t="shared" si="62"/>
        <v/>
      </c>
      <c r="B1152" s="178"/>
      <c r="C1152" s="136"/>
      <c r="D1152" s="136"/>
      <c r="E1152" s="136"/>
      <c r="F1152" s="136"/>
      <c r="G1152" s="136"/>
      <c r="H1152" s="136"/>
      <c r="I1152" s="136"/>
      <c r="J1152" s="136"/>
      <c r="K1152" s="136"/>
      <c r="M1152" s="103"/>
      <c r="AB1152" s="132"/>
    </row>
    <row r="1153" spans="1:28" ht="20.100000000000001" customHeight="1">
      <c r="A1153" s="219" t="str">
        <f t="shared" si="62"/>
        <v/>
      </c>
      <c r="B1153" s="178"/>
      <c r="C1153" s="136"/>
      <c r="D1153" s="136"/>
      <c r="E1153" s="136"/>
      <c r="F1153" s="136"/>
      <c r="G1153" s="136"/>
      <c r="H1153" s="136"/>
      <c r="I1153" s="136"/>
      <c r="J1153" s="136"/>
      <c r="K1153" s="136"/>
      <c r="M1153" s="103"/>
      <c r="AB1153" s="132"/>
    </row>
    <row r="1154" spans="1:28" ht="20.100000000000001" customHeight="1">
      <c r="A1154" s="219" t="str">
        <f t="shared" ref="A1154:A1181" si="63">IF(K1154="","",IF(B1154="",A1153,A1153+1))</f>
        <v/>
      </c>
      <c r="M1154" s="103"/>
      <c r="AB1154" s="132"/>
    </row>
    <row r="1155" spans="1:28" ht="20.100000000000001" customHeight="1">
      <c r="A1155" s="219" t="str">
        <f t="shared" si="63"/>
        <v/>
      </c>
      <c r="M1155" s="103"/>
      <c r="AB1155" s="132"/>
    </row>
    <row r="1156" spans="1:28" ht="20.100000000000001" customHeight="1">
      <c r="A1156" s="219" t="str">
        <f t="shared" si="63"/>
        <v/>
      </c>
      <c r="M1156" s="103"/>
      <c r="AB1156" s="132"/>
    </row>
    <row r="1157" spans="1:28" ht="20.100000000000001" customHeight="1">
      <c r="A1157" s="219" t="str">
        <f t="shared" si="63"/>
        <v/>
      </c>
      <c r="M1157" s="103"/>
      <c r="AB1157" s="132"/>
    </row>
    <row r="1158" spans="1:28" ht="20.100000000000001" customHeight="1">
      <c r="A1158" s="219" t="str">
        <f t="shared" si="63"/>
        <v/>
      </c>
      <c r="B1158" s="178"/>
      <c r="C1158" s="136"/>
      <c r="D1158" s="136"/>
      <c r="E1158" s="136"/>
      <c r="F1158" s="136"/>
      <c r="G1158" s="136"/>
      <c r="H1158" s="136"/>
      <c r="I1158" s="136"/>
      <c r="J1158" s="136"/>
      <c r="M1158" s="103"/>
      <c r="AB1158" s="132"/>
    </row>
    <row r="1159" spans="1:28" ht="20.100000000000001" customHeight="1">
      <c r="A1159" s="219" t="str">
        <f t="shared" si="63"/>
        <v/>
      </c>
      <c r="J1159" s="136"/>
      <c r="M1159" s="103"/>
      <c r="AB1159" s="132"/>
    </row>
    <row r="1160" spans="1:28" ht="20.100000000000001" customHeight="1">
      <c r="A1160" s="219" t="str">
        <f t="shared" si="63"/>
        <v/>
      </c>
      <c r="B1160" s="178"/>
      <c r="C1160" s="136"/>
      <c r="D1160" s="136"/>
      <c r="E1160" s="136"/>
      <c r="F1160" s="136"/>
      <c r="G1160" s="136"/>
      <c r="H1160" s="136"/>
      <c r="I1160" s="136"/>
      <c r="J1160" s="136"/>
      <c r="K1160" s="136"/>
      <c r="M1160" s="103"/>
      <c r="AB1160" s="132"/>
    </row>
    <row r="1161" spans="1:28" ht="20.100000000000001" customHeight="1">
      <c r="A1161" s="219" t="str">
        <f t="shared" si="63"/>
        <v/>
      </c>
      <c r="B1161" s="178"/>
      <c r="C1161" s="136"/>
      <c r="D1161" s="136"/>
      <c r="E1161" s="136"/>
      <c r="F1161" s="136"/>
      <c r="G1161" s="136"/>
      <c r="H1161" s="136"/>
      <c r="I1161" s="136"/>
      <c r="J1161" s="136"/>
      <c r="K1161" s="136"/>
      <c r="M1161" s="103"/>
      <c r="AB1161" s="132"/>
    </row>
    <row r="1162" spans="1:28" ht="20.100000000000001" customHeight="1">
      <c r="A1162" s="219" t="str">
        <f t="shared" si="63"/>
        <v/>
      </c>
      <c r="B1162" s="178"/>
      <c r="C1162" s="136"/>
      <c r="D1162" s="136"/>
      <c r="E1162" s="136"/>
      <c r="F1162" s="136"/>
      <c r="G1162" s="136"/>
      <c r="H1162" s="136"/>
      <c r="I1162" s="136"/>
      <c r="J1162" s="136"/>
      <c r="M1162" s="103"/>
      <c r="AB1162" s="132"/>
    </row>
    <row r="1163" spans="1:28" ht="20.100000000000001" customHeight="1">
      <c r="A1163" s="219" t="str">
        <f t="shared" si="63"/>
        <v/>
      </c>
      <c r="M1163" s="103"/>
      <c r="AB1163" s="132"/>
    </row>
    <row r="1164" spans="1:28" ht="20.100000000000001" customHeight="1">
      <c r="A1164" s="219" t="str">
        <f t="shared" si="63"/>
        <v/>
      </c>
      <c r="B1164" s="178"/>
      <c r="C1164" s="136"/>
      <c r="D1164" s="136"/>
      <c r="E1164" s="136"/>
      <c r="F1164" s="136"/>
      <c r="G1164" s="136"/>
      <c r="H1164" s="136"/>
      <c r="I1164" s="136"/>
      <c r="J1164" s="136"/>
      <c r="M1164" s="103"/>
      <c r="AB1164" s="132"/>
    </row>
    <row r="1165" spans="1:28" ht="20.100000000000001" customHeight="1">
      <c r="A1165" s="219" t="str">
        <f t="shared" si="63"/>
        <v/>
      </c>
      <c r="B1165" s="178"/>
      <c r="C1165" s="136"/>
      <c r="D1165" s="136"/>
      <c r="E1165" s="136"/>
      <c r="F1165" s="136"/>
      <c r="G1165" s="136"/>
      <c r="H1165" s="136"/>
      <c r="I1165" s="136"/>
      <c r="J1165" s="136"/>
      <c r="M1165" s="103"/>
      <c r="AB1165" s="132"/>
    </row>
    <row r="1166" spans="1:28" ht="20.100000000000001" customHeight="1">
      <c r="A1166" s="219" t="str">
        <f t="shared" si="63"/>
        <v/>
      </c>
      <c r="M1166" s="103"/>
      <c r="AB1166" s="132"/>
    </row>
    <row r="1167" spans="1:28" ht="20.100000000000001" customHeight="1">
      <c r="A1167" s="219" t="str">
        <f t="shared" si="63"/>
        <v/>
      </c>
      <c r="B1167" s="178"/>
      <c r="C1167" s="136"/>
      <c r="D1167" s="136"/>
      <c r="E1167" s="136"/>
      <c r="F1167" s="136"/>
      <c r="G1167" s="136"/>
      <c r="H1167" s="136"/>
      <c r="I1167" s="136"/>
      <c r="M1167" s="103"/>
      <c r="AB1167" s="132"/>
    </row>
    <row r="1168" spans="1:28" ht="20.100000000000001" customHeight="1">
      <c r="A1168" s="219" t="str">
        <f t="shared" si="63"/>
        <v/>
      </c>
      <c r="M1168" s="103"/>
      <c r="AB1168" s="132"/>
    </row>
    <row r="1169" spans="1:28" ht="20.100000000000001" customHeight="1">
      <c r="A1169" s="219" t="str">
        <f t="shared" si="63"/>
        <v/>
      </c>
      <c r="M1169" s="103"/>
      <c r="AB1169" s="132"/>
    </row>
    <row r="1170" spans="1:28" ht="20.100000000000001" customHeight="1">
      <c r="A1170" s="219" t="str">
        <f t="shared" si="63"/>
        <v/>
      </c>
      <c r="M1170" s="103"/>
      <c r="AB1170" s="132"/>
    </row>
    <row r="1171" spans="1:28" ht="20.100000000000001" customHeight="1">
      <c r="A1171" s="219" t="str">
        <f t="shared" si="63"/>
        <v/>
      </c>
      <c r="M1171" s="103"/>
      <c r="AB1171" s="132"/>
    </row>
    <row r="1172" spans="1:28" ht="20.100000000000001" customHeight="1">
      <c r="A1172" s="219" t="str">
        <f t="shared" si="63"/>
        <v/>
      </c>
      <c r="M1172" s="103"/>
      <c r="AB1172" s="132"/>
    </row>
    <row r="1173" spans="1:28" ht="20.100000000000001" customHeight="1">
      <c r="A1173" s="219" t="str">
        <f t="shared" si="63"/>
        <v/>
      </c>
      <c r="M1173" s="103"/>
      <c r="AB1173" s="132"/>
    </row>
    <row r="1174" spans="1:28" ht="20.100000000000001" customHeight="1">
      <c r="A1174" s="219" t="str">
        <f t="shared" si="63"/>
        <v/>
      </c>
      <c r="M1174" s="103"/>
      <c r="AB1174" s="132"/>
    </row>
    <row r="1175" spans="1:28" ht="20.100000000000001" customHeight="1">
      <c r="A1175" s="219" t="str">
        <f t="shared" si="63"/>
        <v/>
      </c>
      <c r="M1175" s="103"/>
      <c r="AB1175" s="132"/>
    </row>
    <row r="1176" spans="1:28" ht="20.100000000000001" customHeight="1">
      <c r="A1176" s="219" t="str">
        <f t="shared" si="63"/>
        <v/>
      </c>
      <c r="M1176" s="103"/>
      <c r="AB1176" s="132"/>
    </row>
    <row r="1177" spans="1:28" ht="20.100000000000001" customHeight="1">
      <c r="A1177" s="219" t="str">
        <f t="shared" si="63"/>
        <v/>
      </c>
      <c r="B1177" s="136"/>
      <c r="M1177" s="103"/>
      <c r="AB1177" s="132"/>
    </row>
    <row r="1178" spans="1:28" ht="20.100000000000001" customHeight="1">
      <c r="A1178" s="219" t="str">
        <f t="shared" si="63"/>
        <v/>
      </c>
      <c r="B1178" s="136"/>
      <c r="M1178" s="103"/>
      <c r="AB1178" s="132"/>
    </row>
    <row r="1179" spans="1:28" ht="20.100000000000001" customHeight="1">
      <c r="A1179" s="219" t="str">
        <f t="shared" si="63"/>
        <v/>
      </c>
      <c r="M1179" s="103"/>
      <c r="AB1179" s="132"/>
    </row>
    <row r="1180" spans="1:28" ht="20.100000000000001" customHeight="1">
      <c r="A1180" s="219" t="str">
        <f t="shared" si="63"/>
        <v/>
      </c>
      <c r="M1180" s="103"/>
      <c r="AB1180" s="132"/>
    </row>
    <row r="1181" spans="1:28" ht="20.100000000000001" customHeight="1">
      <c r="A1181" s="219" t="str">
        <f t="shared" si="63"/>
        <v/>
      </c>
      <c r="M1181" s="103"/>
      <c r="AB1181" s="132"/>
    </row>
    <row r="1182" spans="1:28" ht="20.100000000000001" customHeight="1">
      <c r="M1182" s="103"/>
      <c r="AB1182" s="132"/>
    </row>
    <row r="1183" spans="1:28" ht="20.100000000000001" customHeight="1">
      <c r="M1183" s="103"/>
      <c r="AB1183" s="132"/>
    </row>
    <row r="1184" spans="1:28" ht="20.100000000000001" customHeight="1">
      <c r="M1184" s="103"/>
      <c r="AB1184" s="132"/>
    </row>
    <row r="1185" spans="2:28" ht="20.100000000000001" customHeight="1">
      <c r="M1185" s="103"/>
      <c r="AB1185" s="132"/>
    </row>
    <row r="1186" spans="2:28" ht="20.100000000000001" customHeight="1">
      <c r="M1186" s="103"/>
      <c r="AB1186" s="132"/>
    </row>
    <row r="1187" spans="2:28" ht="20.100000000000001" customHeight="1">
      <c r="M1187" s="103"/>
      <c r="AB1187" s="132"/>
    </row>
    <row r="1188" spans="2:28" ht="20.100000000000001" customHeight="1">
      <c r="M1188" s="103"/>
      <c r="AB1188" s="132"/>
    </row>
    <row r="1189" spans="2:28" ht="20.100000000000001" customHeight="1">
      <c r="D1189" s="136"/>
      <c r="E1189" s="136"/>
      <c r="F1189" s="136"/>
      <c r="G1189" s="136"/>
      <c r="H1189" s="136"/>
      <c r="I1189" s="136"/>
      <c r="M1189" s="103"/>
      <c r="AB1189" s="132"/>
    </row>
    <row r="1190" spans="2:28" ht="20.100000000000001" customHeight="1">
      <c r="M1190" s="103"/>
      <c r="AB1190" s="132"/>
    </row>
    <row r="1191" spans="2:28" ht="20.100000000000001" customHeight="1">
      <c r="D1191" s="136"/>
      <c r="E1191" s="136"/>
      <c r="F1191" s="136"/>
      <c r="G1191" s="136"/>
      <c r="H1191" s="136"/>
      <c r="I1191" s="136"/>
      <c r="M1191" s="103"/>
      <c r="AB1191" s="132"/>
    </row>
    <row r="1192" spans="2:28" ht="20.100000000000001" customHeight="1">
      <c r="M1192" s="103"/>
      <c r="AB1192" s="132"/>
    </row>
    <row r="1193" spans="2:28" ht="20.100000000000001" customHeight="1">
      <c r="B1193" s="178"/>
      <c r="C1193" s="136"/>
      <c r="D1193" s="136"/>
      <c r="E1193" s="136"/>
      <c r="F1193" s="136"/>
      <c r="G1193" s="136"/>
      <c r="H1193" s="136"/>
      <c r="I1193" s="136"/>
      <c r="M1193" s="103"/>
      <c r="AB1193" s="132"/>
    </row>
    <row r="1194" spans="2:28" ht="20.100000000000001" customHeight="1">
      <c r="M1194" s="103"/>
      <c r="AB1194" s="132"/>
    </row>
    <row r="1195" spans="2:28" ht="20.100000000000001" customHeight="1">
      <c r="M1195" s="103"/>
      <c r="AB1195" s="132"/>
    </row>
    <row r="1196" spans="2:28" ht="20.100000000000001" customHeight="1">
      <c r="B1196" s="178"/>
      <c r="C1196" s="136"/>
      <c r="D1196" s="136"/>
      <c r="E1196" s="136"/>
      <c r="F1196" s="136"/>
      <c r="G1196" s="136"/>
      <c r="H1196" s="136"/>
      <c r="I1196" s="136"/>
      <c r="M1196" s="103"/>
      <c r="AB1196" s="132"/>
    </row>
    <row r="1197" spans="2:28" ht="20.100000000000001" customHeight="1">
      <c r="M1197" s="103"/>
      <c r="AB1197" s="132"/>
    </row>
    <row r="1198" spans="2:28" ht="20.100000000000001" customHeight="1">
      <c r="M1198" s="103"/>
      <c r="AB1198" s="132"/>
    </row>
    <row r="1199" spans="2:28" ht="20.100000000000001" customHeight="1">
      <c r="B1199" s="178"/>
      <c r="C1199" s="136"/>
      <c r="D1199" s="136"/>
      <c r="E1199" s="136"/>
      <c r="F1199" s="136"/>
      <c r="G1199" s="136"/>
      <c r="H1199" s="136"/>
      <c r="I1199" s="136"/>
      <c r="J1199" s="136"/>
      <c r="M1199" s="103"/>
      <c r="AB1199" s="132"/>
    </row>
    <row r="1200" spans="2:28" ht="20.100000000000001" customHeight="1">
      <c r="M1200" s="103"/>
      <c r="AB1200" s="132"/>
    </row>
    <row r="1201" spans="2:28" ht="20.100000000000001" customHeight="1">
      <c r="G1201" s="136"/>
      <c r="M1201" s="103"/>
      <c r="AB1201" s="132"/>
    </row>
    <row r="1202" spans="2:28" ht="20.100000000000001" customHeight="1">
      <c r="M1202" s="103"/>
      <c r="AB1202" s="132"/>
    </row>
    <row r="1203" spans="2:28" ht="20.100000000000001" customHeight="1">
      <c r="B1203" s="178"/>
      <c r="C1203" s="136"/>
      <c r="D1203" s="136"/>
      <c r="E1203" s="136"/>
      <c r="F1203" s="136"/>
      <c r="G1203" s="136"/>
      <c r="H1203" s="136"/>
      <c r="I1203" s="136"/>
      <c r="M1203" s="103"/>
      <c r="AB1203" s="132"/>
    </row>
    <row r="1204" spans="2:28" ht="20.100000000000001" customHeight="1">
      <c r="M1204" s="103"/>
      <c r="AB1204" s="132"/>
    </row>
    <row r="1205" spans="2:28" ht="20.100000000000001" customHeight="1">
      <c r="M1205" s="103"/>
      <c r="AB1205" s="132"/>
    </row>
    <row r="1206" spans="2:28" ht="20.100000000000001" customHeight="1">
      <c r="M1206" s="103"/>
      <c r="AB1206" s="132"/>
    </row>
    <row r="1207" spans="2:28" ht="20.100000000000001" customHeight="1">
      <c r="M1207" s="103"/>
      <c r="AB1207" s="132"/>
    </row>
    <row r="1208" spans="2:28" ht="20.100000000000001" customHeight="1">
      <c r="M1208" s="103"/>
      <c r="AB1208" s="132"/>
    </row>
    <row r="1209" spans="2:28" ht="20.100000000000001" customHeight="1">
      <c r="M1209" s="103"/>
      <c r="AB1209" s="132"/>
    </row>
    <row r="1210" spans="2:28" ht="20.100000000000001" customHeight="1">
      <c r="M1210" s="103"/>
      <c r="AB1210" s="132"/>
    </row>
    <row r="1211" spans="2:28" ht="20.100000000000001" customHeight="1">
      <c r="M1211" s="103"/>
      <c r="AB1211" s="132"/>
    </row>
    <row r="1212" spans="2:28" ht="20.100000000000001" customHeight="1">
      <c r="L1212" s="95"/>
      <c r="M1212" s="103"/>
      <c r="AB1212" s="132"/>
    </row>
    <row r="1213" spans="2:28" ht="20.100000000000001" customHeight="1">
      <c r="L1213" s="95"/>
      <c r="M1213" s="103"/>
      <c r="AB1213" s="132"/>
    </row>
    <row r="1214" spans="2:28" ht="20.100000000000001" customHeight="1">
      <c r="L1214" s="95"/>
      <c r="M1214" s="103"/>
      <c r="AB1214" s="132"/>
    </row>
    <row r="1215" spans="2:28" ht="20.100000000000001" customHeight="1">
      <c r="L1215" s="95"/>
      <c r="M1215" s="103"/>
      <c r="AB1215" s="132"/>
    </row>
    <row r="1216" spans="2:28" ht="20.100000000000001" customHeight="1">
      <c r="L1216" s="95"/>
      <c r="M1216" s="103"/>
      <c r="AB1216" s="132"/>
    </row>
    <row r="1217" spans="12:28" ht="20.100000000000001" customHeight="1">
      <c r="L1217" s="95"/>
      <c r="M1217" s="103"/>
      <c r="AB1217" s="132"/>
    </row>
    <row r="1218" spans="12:28" ht="20.100000000000001" customHeight="1">
      <c r="L1218" s="95"/>
      <c r="M1218" s="103"/>
      <c r="AB1218" s="132"/>
    </row>
    <row r="1219" spans="12:28" ht="20.100000000000001" customHeight="1">
      <c r="L1219" s="95"/>
      <c r="M1219" s="103"/>
      <c r="AB1219" s="132"/>
    </row>
    <row r="1220" spans="12:28" ht="20.100000000000001" customHeight="1">
      <c r="L1220" s="95"/>
      <c r="M1220" s="103"/>
      <c r="AB1220" s="132"/>
    </row>
    <row r="1221" spans="12:28" ht="20.100000000000001" customHeight="1">
      <c r="L1221" s="95"/>
      <c r="M1221" s="103"/>
      <c r="AB1221" s="132"/>
    </row>
    <row r="1222" spans="12:28" ht="20.100000000000001" customHeight="1">
      <c r="L1222" s="95"/>
      <c r="M1222" s="103"/>
      <c r="AB1222" s="132"/>
    </row>
    <row r="1223" spans="12:28" ht="20.100000000000001" customHeight="1">
      <c r="L1223" s="95"/>
      <c r="M1223" s="103"/>
      <c r="AB1223" s="132"/>
    </row>
    <row r="1224" spans="12:28" ht="20.100000000000001" customHeight="1">
      <c r="L1224" s="95"/>
      <c r="M1224" s="103"/>
      <c r="AB1224" s="132"/>
    </row>
    <row r="1225" spans="12:28" ht="20.100000000000001" customHeight="1">
      <c r="L1225" s="95"/>
      <c r="M1225" s="103"/>
      <c r="AB1225" s="132"/>
    </row>
    <row r="1226" spans="12:28" ht="20.100000000000001" customHeight="1">
      <c r="L1226" s="95"/>
      <c r="M1226" s="103"/>
      <c r="AB1226" s="132"/>
    </row>
    <row r="1227" spans="12:28" ht="20.100000000000001" customHeight="1">
      <c r="L1227" s="95"/>
      <c r="M1227" s="103"/>
      <c r="AB1227" s="132"/>
    </row>
    <row r="1228" spans="12:28" ht="20.100000000000001" customHeight="1">
      <c r="L1228" s="95"/>
      <c r="M1228" s="103"/>
      <c r="AB1228" s="132"/>
    </row>
    <row r="1229" spans="12:28" ht="20.100000000000001" customHeight="1">
      <c r="L1229" s="95"/>
      <c r="M1229" s="103"/>
      <c r="AB1229" s="132"/>
    </row>
    <row r="1230" spans="12:28" ht="20.100000000000001" customHeight="1">
      <c r="L1230" s="95"/>
      <c r="M1230" s="103"/>
      <c r="AB1230" s="132"/>
    </row>
    <row r="1231" spans="12:28" ht="20.100000000000001" customHeight="1">
      <c r="L1231" s="95"/>
      <c r="M1231" s="103"/>
      <c r="AB1231" s="132"/>
    </row>
    <row r="1232" spans="12:28" ht="20.100000000000001" customHeight="1">
      <c r="L1232" s="95"/>
      <c r="M1232" s="103"/>
      <c r="AB1232" s="132"/>
    </row>
    <row r="1233" spans="10:28" ht="20.100000000000001" customHeight="1">
      <c r="L1233" s="95"/>
      <c r="M1233" s="103"/>
      <c r="AB1233" s="132"/>
    </row>
    <row r="1234" spans="10:28" ht="20.100000000000001" customHeight="1">
      <c r="L1234" s="95"/>
      <c r="M1234" s="103"/>
      <c r="AB1234" s="132"/>
    </row>
    <row r="1235" spans="10:28" ht="20.100000000000001" customHeight="1">
      <c r="L1235" s="95"/>
      <c r="M1235" s="103"/>
      <c r="AB1235" s="132"/>
    </row>
    <row r="1236" spans="10:28" ht="20.100000000000001" customHeight="1">
      <c r="L1236" s="95"/>
      <c r="M1236" s="103"/>
      <c r="AB1236" s="132"/>
    </row>
    <row r="1237" spans="10:28" ht="20.100000000000001" customHeight="1">
      <c r="L1237" s="95"/>
      <c r="M1237" s="103"/>
      <c r="AB1237" s="132"/>
    </row>
    <row r="1238" spans="10:28" ht="20.100000000000001" customHeight="1">
      <c r="J1238" s="136"/>
      <c r="L1238" s="95"/>
      <c r="M1238" s="103"/>
      <c r="AB1238" s="132"/>
    </row>
    <row r="1239" spans="10:28" ht="20.100000000000001" customHeight="1">
      <c r="L1239" s="95"/>
      <c r="M1239" s="103"/>
      <c r="AB1239" s="132"/>
    </row>
    <row r="1240" spans="10:28" ht="20.100000000000001" customHeight="1">
      <c r="L1240" s="95"/>
      <c r="M1240" s="103"/>
      <c r="AB1240" s="132"/>
    </row>
    <row r="1241" spans="10:28" ht="20.100000000000001" customHeight="1">
      <c r="L1241" s="95"/>
      <c r="M1241" s="103"/>
      <c r="AB1241" s="132"/>
    </row>
    <row r="1242" spans="10:28" ht="20.100000000000001" customHeight="1">
      <c r="L1242" s="95"/>
      <c r="M1242" s="103"/>
      <c r="AB1242" s="132"/>
    </row>
    <row r="1243" spans="10:28" ht="20.100000000000001" customHeight="1">
      <c r="J1243" s="136"/>
      <c r="L1243" s="95"/>
      <c r="M1243" s="103"/>
      <c r="AB1243" s="132"/>
    </row>
    <row r="1244" spans="10:28" ht="20.100000000000001" customHeight="1">
      <c r="L1244" s="95"/>
      <c r="M1244" s="103"/>
      <c r="AB1244" s="132"/>
    </row>
    <row r="1245" spans="10:28" ht="20.100000000000001" customHeight="1">
      <c r="L1245" s="95"/>
      <c r="M1245" s="103"/>
      <c r="AB1245" s="132"/>
    </row>
    <row r="1246" spans="10:28" ht="20.100000000000001" customHeight="1">
      <c r="L1246" s="95"/>
      <c r="M1246" s="103"/>
      <c r="AB1246" s="132"/>
    </row>
    <row r="1247" spans="10:28" ht="20.100000000000001" customHeight="1">
      <c r="L1247" s="95"/>
      <c r="M1247" s="103"/>
      <c r="AB1247" s="132"/>
    </row>
    <row r="1248" spans="10:28" ht="20.100000000000001" customHeight="1">
      <c r="L1248" s="95"/>
      <c r="M1248" s="103"/>
      <c r="AB1248" s="132"/>
    </row>
    <row r="1249" spans="12:28" ht="20.100000000000001" customHeight="1">
      <c r="L1249" s="95"/>
      <c r="M1249" s="103"/>
      <c r="AB1249" s="132"/>
    </row>
    <row r="1250" spans="12:28" ht="20.100000000000001" customHeight="1">
      <c r="L1250" s="95"/>
      <c r="M1250" s="103"/>
      <c r="AB1250" s="132"/>
    </row>
    <row r="1251" spans="12:28" ht="20.100000000000001" customHeight="1">
      <c r="L1251" s="95"/>
      <c r="M1251" s="103"/>
      <c r="AB1251" s="132"/>
    </row>
    <row r="1252" spans="12:28" ht="20.100000000000001" customHeight="1">
      <c r="L1252" s="95"/>
      <c r="M1252" s="103"/>
      <c r="AB1252" s="132"/>
    </row>
    <row r="1253" spans="12:28" ht="20.100000000000001" customHeight="1">
      <c r="L1253" s="95"/>
      <c r="M1253" s="103"/>
      <c r="AB1253" s="132"/>
    </row>
    <row r="1254" spans="12:28" ht="20.100000000000001" customHeight="1">
      <c r="L1254" s="95"/>
      <c r="M1254" s="103"/>
      <c r="AB1254" s="132"/>
    </row>
    <row r="1255" spans="12:28" ht="20.100000000000001" customHeight="1">
      <c r="L1255" s="95"/>
      <c r="M1255" s="103"/>
      <c r="AB1255" s="132"/>
    </row>
    <row r="1256" spans="12:28" ht="20.100000000000001" customHeight="1">
      <c r="L1256" s="95"/>
      <c r="M1256" s="103"/>
      <c r="AB1256" s="132"/>
    </row>
    <row r="1257" spans="12:28" ht="20.100000000000001" customHeight="1">
      <c r="L1257" s="95"/>
      <c r="M1257" s="103"/>
      <c r="AB1257" s="132"/>
    </row>
    <row r="1258" spans="12:28" ht="20.100000000000001" customHeight="1">
      <c r="L1258" s="95"/>
      <c r="M1258" s="103"/>
      <c r="AB1258" s="132"/>
    </row>
    <row r="1259" spans="12:28" ht="20.100000000000001" customHeight="1">
      <c r="L1259" s="95"/>
      <c r="M1259" s="103"/>
      <c r="AB1259" s="132"/>
    </row>
    <row r="1260" spans="12:28" ht="20.100000000000001" customHeight="1">
      <c r="M1260" s="103"/>
      <c r="AB1260" s="132"/>
    </row>
    <row r="1261" spans="12:28" ht="20.100000000000001" customHeight="1">
      <c r="M1261" s="103"/>
      <c r="AB1261" s="132"/>
    </row>
    <row r="1262" spans="12:28" ht="20.100000000000001" customHeight="1">
      <c r="M1262" s="103"/>
      <c r="AB1262" s="132"/>
    </row>
    <row r="1263" spans="12:28" ht="20.100000000000001" customHeight="1">
      <c r="M1263" s="103"/>
      <c r="AB1263" s="132"/>
    </row>
    <row r="1264" spans="12:28" ht="20.100000000000001" customHeight="1">
      <c r="M1264" s="103"/>
      <c r="AB1264" s="132"/>
    </row>
    <row r="1265" spans="13:28" ht="20.100000000000001" customHeight="1">
      <c r="M1265" s="103"/>
      <c r="AB1265" s="132"/>
    </row>
    <row r="1266" spans="13:28" ht="20.100000000000001" customHeight="1">
      <c r="M1266" s="103"/>
      <c r="AB1266" s="132"/>
    </row>
    <row r="1267" spans="13:28" ht="20.100000000000001" customHeight="1">
      <c r="M1267" s="103"/>
      <c r="AB1267" s="132"/>
    </row>
    <row r="1268" spans="13:28" ht="20.100000000000001" customHeight="1">
      <c r="M1268" s="103"/>
      <c r="AB1268" s="132"/>
    </row>
    <row r="1269" spans="13:28" ht="20.100000000000001" customHeight="1">
      <c r="M1269" s="103"/>
      <c r="AB1269" s="132"/>
    </row>
    <row r="1270" spans="13:28" ht="20.100000000000001" customHeight="1">
      <c r="M1270" s="103"/>
      <c r="AB1270" s="132"/>
    </row>
    <row r="1271" spans="13:28" ht="20.100000000000001" customHeight="1">
      <c r="M1271" s="103"/>
      <c r="AB1271" s="132"/>
    </row>
    <row r="1272" spans="13:28" ht="20.100000000000001" customHeight="1">
      <c r="M1272" s="103"/>
      <c r="AB1272" s="132"/>
    </row>
    <row r="1273" spans="13:28" ht="20.100000000000001" customHeight="1">
      <c r="M1273" s="103"/>
      <c r="AB1273" s="132"/>
    </row>
    <row r="1274" spans="13:28" ht="20.100000000000001" customHeight="1">
      <c r="M1274" s="103"/>
      <c r="AB1274" s="132"/>
    </row>
    <row r="1275" spans="13:28" ht="20.100000000000001" customHeight="1">
      <c r="M1275" s="103"/>
      <c r="AB1275" s="132"/>
    </row>
    <row r="1276" spans="13:28" ht="20.100000000000001" customHeight="1">
      <c r="M1276" s="103"/>
      <c r="AB1276" s="132"/>
    </row>
    <row r="1277" spans="13:28" ht="20.100000000000001" customHeight="1">
      <c r="M1277" s="103"/>
      <c r="AB1277" s="132"/>
    </row>
    <row r="1278" spans="13:28" ht="20.100000000000001" customHeight="1">
      <c r="M1278" s="103"/>
      <c r="AB1278" s="132"/>
    </row>
    <row r="1279" spans="13:28" ht="20.100000000000001" customHeight="1">
      <c r="M1279" s="103"/>
      <c r="AB1279" s="132"/>
    </row>
    <row r="1280" spans="13:28" ht="20.100000000000001" customHeight="1">
      <c r="M1280" s="103"/>
      <c r="AB1280" s="132"/>
    </row>
    <row r="1281" spans="13:28" ht="20.100000000000001" customHeight="1">
      <c r="M1281" s="103"/>
      <c r="AB1281" s="132"/>
    </row>
    <row r="1282" spans="13:28" ht="20.100000000000001" customHeight="1">
      <c r="M1282" s="103"/>
      <c r="AB1282" s="132"/>
    </row>
    <row r="1283" spans="13:28" ht="20.100000000000001" customHeight="1">
      <c r="M1283" s="103"/>
      <c r="AB1283" s="132"/>
    </row>
    <row r="1284" spans="13:28" ht="20.100000000000001" customHeight="1">
      <c r="M1284" s="103"/>
      <c r="AB1284" s="132"/>
    </row>
    <row r="1285" spans="13:28" ht="20.100000000000001" customHeight="1">
      <c r="M1285" s="103"/>
      <c r="AB1285" s="132"/>
    </row>
    <row r="1286" spans="13:28" ht="20.100000000000001" customHeight="1">
      <c r="M1286" s="103"/>
      <c r="AB1286" s="132"/>
    </row>
    <row r="1287" spans="13:28" ht="20.100000000000001" customHeight="1">
      <c r="M1287" s="103"/>
      <c r="AB1287" s="132"/>
    </row>
    <row r="1288" spans="13:28" ht="20.100000000000001" customHeight="1">
      <c r="M1288" s="103"/>
      <c r="AB1288" s="132"/>
    </row>
    <row r="1289" spans="13:28" ht="20.100000000000001" customHeight="1">
      <c r="M1289" s="103"/>
      <c r="AB1289" s="132"/>
    </row>
    <row r="1290" spans="13:28" ht="20.100000000000001" customHeight="1">
      <c r="M1290" s="103"/>
      <c r="AB1290" s="132"/>
    </row>
    <row r="1291" spans="13:28" ht="20.100000000000001" customHeight="1">
      <c r="M1291" s="103"/>
      <c r="AB1291" s="132"/>
    </row>
    <row r="1292" spans="13:28" ht="20.100000000000001" customHeight="1">
      <c r="M1292" s="103"/>
      <c r="AB1292" s="132"/>
    </row>
    <row r="1293" spans="13:28" ht="20.100000000000001" customHeight="1">
      <c r="M1293" s="103"/>
      <c r="AB1293" s="132"/>
    </row>
    <row r="1294" spans="13:28" ht="20.100000000000001" customHeight="1">
      <c r="M1294" s="103"/>
      <c r="AB1294" s="132"/>
    </row>
    <row r="1295" spans="13:28" ht="20.100000000000001" customHeight="1">
      <c r="M1295" s="103"/>
      <c r="AB1295" s="132"/>
    </row>
    <row r="1296" spans="13:28" ht="20.100000000000001" customHeight="1">
      <c r="M1296" s="103"/>
      <c r="AB1296" s="132"/>
    </row>
    <row r="1297" spans="13:28" ht="20.100000000000001" customHeight="1">
      <c r="M1297" s="103"/>
      <c r="AB1297" s="132"/>
    </row>
    <row r="1298" spans="13:28" ht="20.100000000000001" customHeight="1">
      <c r="M1298" s="103"/>
      <c r="AB1298" s="132"/>
    </row>
    <row r="1299" spans="13:28" ht="20.100000000000001" customHeight="1">
      <c r="M1299" s="103"/>
      <c r="AB1299" s="132"/>
    </row>
    <row r="1300" spans="13:28" ht="20.100000000000001" customHeight="1">
      <c r="M1300" s="103"/>
      <c r="AB1300" s="132"/>
    </row>
    <row r="1301" spans="13:28" ht="20.100000000000001" customHeight="1">
      <c r="M1301" s="103"/>
      <c r="AB1301" s="132"/>
    </row>
    <row r="1302" spans="13:28" ht="20.100000000000001" customHeight="1">
      <c r="M1302" s="103"/>
      <c r="AB1302" s="132"/>
    </row>
    <row r="1303" spans="13:28" ht="20.100000000000001" customHeight="1">
      <c r="M1303" s="103"/>
      <c r="AB1303" s="132"/>
    </row>
    <row r="1304" spans="13:28" ht="20.100000000000001" customHeight="1">
      <c r="M1304" s="103"/>
      <c r="AB1304" s="132"/>
    </row>
    <row r="1305" spans="13:28" ht="20.100000000000001" customHeight="1">
      <c r="M1305" s="103"/>
      <c r="AB1305" s="132"/>
    </row>
    <row r="1306" spans="13:28" ht="20.100000000000001" customHeight="1">
      <c r="M1306" s="103"/>
      <c r="AB1306" s="132"/>
    </row>
    <row r="1307" spans="13:28" ht="20.100000000000001" customHeight="1">
      <c r="M1307" s="103"/>
      <c r="AB1307" s="132"/>
    </row>
    <row r="1308" spans="13:28" ht="20.100000000000001" customHeight="1">
      <c r="M1308" s="103"/>
      <c r="AB1308" s="132"/>
    </row>
    <row r="1309" spans="13:28" ht="20.100000000000001" customHeight="1">
      <c r="M1309" s="103"/>
      <c r="AB1309" s="132"/>
    </row>
    <row r="1310" spans="13:28" ht="20.100000000000001" customHeight="1">
      <c r="M1310" s="103"/>
      <c r="AB1310" s="132"/>
    </row>
    <row r="1311" spans="13:28" ht="20.100000000000001" customHeight="1">
      <c r="M1311" s="103"/>
      <c r="AB1311" s="132"/>
    </row>
    <row r="1312" spans="13:28" ht="20.100000000000001" customHeight="1">
      <c r="M1312" s="103"/>
      <c r="AB1312" s="132"/>
    </row>
    <row r="1313" spans="13:28" ht="20.100000000000001" customHeight="1">
      <c r="M1313" s="103"/>
      <c r="AB1313" s="132"/>
    </row>
    <row r="1314" spans="13:28" ht="20.100000000000001" customHeight="1">
      <c r="M1314" s="103"/>
      <c r="AB1314" s="132"/>
    </row>
    <row r="1315" spans="13:28" ht="20.100000000000001" customHeight="1">
      <c r="M1315" s="103"/>
      <c r="AB1315" s="132"/>
    </row>
    <row r="1316" spans="13:28" ht="20.100000000000001" customHeight="1">
      <c r="M1316" s="103"/>
      <c r="AB1316" s="132"/>
    </row>
    <row r="1317" spans="13:28" ht="20.100000000000001" customHeight="1">
      <c r="M1317" s="103"/>
      <c r="AB1317" s="132"/>
    </row>
    <row r="1318" spans="13:28" ht="20.100000000000001" customHeight="1">
      <c r="M1318" s="103"/>
      <c r="AB1318" s="132"/>
    </row>
    <row r="1319" spans="13:28" ht="20.100000000000001" customHeight="1">
      <c r="M1319" s="103"/>
      <c r="AB1319" s="132"/>
    </row>
    <row r="1320" spans="13:28" ht="20.100000000000001" customHeight="1">
      <c r="M1320" s="103"/>
      <c r="AB1320" s="132"/>
    </row>
    <row r="1321" spans="13:28" ht="20.100000000000001" customHeight="1">
      <c r="M1321" s="103"/>
      <c r="AB1321" s="132"/>
    </row>
    <row r="1322" spans="13:28" ht="20.100000000000001" customHeight="1">
      <c r="M1322" s="103"/>
      <c r="AB1322" s="132"/>
    </row>
    <row r="1323" spans="13:28" ht="20.100000000000001" customHeight="1">
      <c r="M1323" s="103"/>
      <c r="AB1323" s="132"/>
    </row>
    <row r="1324" spans="13:28" ht="20.100000000000001" customHeight="1">
      <c r="M1324" s="103"/>
      <c r="AB1324" s="132"/>
    </row>
    <row r="1325" spans="13:28" ht="20.100000000000001" customHeight="1">
      <c r="M1325" s="103"/>
      <c r="AB1325" s="132"/>
    </row>
    <row r="1326" spans="13:28" ht="20.100000000000001" customHeight="1">
      <c r="M1326" s="103"/>
      <c r="AB1326" s="132"/>
    </row>
    <row r="1327" spans="13:28" ht="20.100000000000001" customHeight="1">
      <c r="M1327" s="103"/>
      <c r="AB1327" s="132"/>
    </row>
    <row r="1328" spans="13:28" ht="20.100000000000001" customHeight="1">
      <c r="M1328" s="103"/>
      <c r="AB1328" s="132"/>
    </row>
    <row r="1329" spans="13:28" ht="20.100000000000001" customHeight="1">
      <c r="M1329" s="103"/>
      <c r="AB1329" s="132"/>
    </row>
    <row r="1330" spans="13:28" ht="20.100000000000001" customHeight="1">
      <c r="M1330" s="103"/>
      <c r="AB1330" s="132"/>
    </row>
    <row r="1331" spans="13:28" ht="20.100000000000001" customHeight="1">
      <c r="M1331" s="103"/>
      <c r="AB1331" s="132"/>
    </row>
    <row r="1332" spans="13:28" ht="20.100000000000001" customHeight="1">
      <c r="M1332" s="103"/>
      <c r="AB1332" s="132"/>
    </row>
    <row r="1333" spans="13:28" ht="20.100000000000001" customHeight="1">
      <c r="M1333" s="103"/>
      <c r="AB1333" s="132"/>
    </row>
    <row r="1334" spans="13:28" ht="20.100000000000001" customHeight="1">
      <c r="M1334" s="103"/>
      <c r="AB1334" s="132"/>
    </row>
    <row r="1335" spans="13:28" ht="20.100000000000001" customHeight="1">
      <c r="M1335" s="103"/>
      <c r="AB1335" s="132"/>
    </row>
    <row r="1336" spans="13:28" ht="20.100000000000001" customHeight="1">
      <c r="M1336" s="103"/>
      <c r="AB1336" s="132"/>
    </row>
    <row r="1337" spans="13:28" ht="20.100000000000001" customHeight="1">
      <c r="M1337" s="103"/>
      <c r="AB1337" s="132"/>
    </row>
    <row r="1338" spans="13:28" ht="20.100000000000001" customHeight="1">
      <c r="M1338" s="103"/>
      <c r="AB1338" s="132"/>
    </row>
    <row r="1339" spans="13:28" ht="20.100000000000001" customHeight="1">
      <c r="M1339" s="103"/>
      <c r="AB1339" s="132"/>
    </row>
    <row r="1340" spans="13:28" ht="20.100000000000001" customHeight="1">
      <c r="M1340" s="103"/>
      <c r="AB1340" s="132"/>
    </row>
    <row r="1341" spans="13:28" ht="20.100000000000001" customHeight="1">
      <c r="M1341" s="103"/>
      <c r="AB1341" s="132"/>
    </row>
    <row r="1342" spans="13:28" ht="20.100000000000001" customHeight="1">
      <c r="M1342" s="103"/>
      <c r="AB1342" s="132"/>
    </row>
    <row r="1343" spans="13:28" ht="20.100000000000001" customHeight="1">
      <c r="M1343" s="103"/>
      <c r="AB1343" s="132"/>
    </row>
    <row r="1344" spans="13:28" ht="20.100000000000001" customHeight="1">
      <c r="M1344" s="103"/>
      <c r="AB1344" s="132"/>
    </row>
    <row r="1345" spans="13:28" ht="20.100000000000001" customHeight="1">
      <c r="M1345" s="103"/>
      <c r="AB1345" s="132"/>
    </row>
    <row r="1346" spans="13:28" ht="20.100000000000001" customHeight="1">
      <c r="M1346" s="103"/>
      <c r="AB1346" s="132"/>
    </row>
    <row r="1347" spans="13:28" ht="20.100000000000001" customHeight="1">
      <c r="M1347" s="103"/>
      <c r="AB1347" s="132"/>
    </row>
    <row r="1348" spans="13:28" ht="20.100000000000001" customHeight="1">
      <c r="M1348" s="103"/>
      <c r="AB1348" s="132"/>
    </row>
    <row r="1349" spans="13:28" ht="20.100000000000001" customHeight="1">
      <c r="M1349" s="103"/>
      <c r="AB1349" s="132"/>
    </row>
    <row r="1350" spans="13:28" ht="20.100000000000001" customHeight="1">
      <c r="M1350" s="103"/>
      <c r="AB1350" s="132"/>
    </row>
    <row r="1351" spans="13:28" ht="20.100000000000001" customHeight="1">
      <c r="M1351" s="103"/>
      <c r="AB1351" s="132"/>
    </row>
    <row r="1352" spans="13:28" ht="20.100000000000001" customHeight="1">
      <c r="M1352" s="103"/>
      <c r="AB1352" s="132"/>
    </row>
    <row r="1353" spans="13:28" ht="20.100000000000001" customHeight="1">
      <c r="M1353" s="103"/>
      <c r="AB1353" s="132"/>
    </row>
    <row r="1354" spans="13:28" ht="20.100000000000001" customHeight="1">
      <c r="M1354" s="103"/>
      <c r="AB1354" s="132"/>
    </row>
    <row r="1355" spans="13:28" ht="20.100000000000001" customHeight="1">
      <c r="M1355" s="103"/>
      <c r="AB1355" s="132"/>
    </row>
    <row r="1356" spans="13:28" ht="20.100000000000001" customHeight="1">
      <c r="M1356" s="103"/>
      <c r="AB1356" s="132"/>
    </row>
    <row r="1357" spans="13:28" ht="20.100000000000001" customHeight="1">
      <c r="M1357" s="103"/>
      <c r="AB1357" s="132"/>
    </row>
    <row r="1358" spans="13:28" ht="20.100000000000001" customHeight="1">
      <c r="M1358" s="103"/>
      <c r="AB1358" s="132"/>
    </row>
    <row r="1359" spans="13:28" ht="20.100000000000001" customHeight="1">
      <c r="M1359" s="103"/>
      <c r="AB1359" s="132"/>
    </row>
    <row r="1360" spans="13:28" ht="20.100000000000001" customHeight="1">
      <c r="M1360" s="103"/>
      <c r="AB1360" s="132"/>
    </row>
    <row r="1361" spans="13:28" ht="20.100000000000001" customHeight="1">
      <c r="M1361" s="103"/>
      <c r="AB1361" s="132"/>
    </row>
    <row r="1362" spans="13:28" ht="20.100000000000001" customHeight="1">
      <c r="M1362" s="103"/>
      <c r="AB1362" s="132"/>
    </row>
    <row r="1363" spans="13:28" ht="20.100000000000001" customHeight="1">
      <c r="M1363" s="103"/>
      <c r="AB1363" s="132"/>
    </row>
    <row r="1364" spans="13:28" ht="20.100000000000001" customHeight="1">
      <c r="M1364" s="103"/>
      <c r="AB1364" s="132"/>
    </row>
    <row r="1365" spans="13:28" ht="20.100000000000001" customHeight="1">
      <c r="M1365" s="103"/>
      <c r="AB1365" s="132"/>
    </row>
    <row r="1366" spans="13:28" ht="20.100000000000001" customHeight="1">
      <c r="M1366" s="103"/>
      <c r="AB1366" s="132"/>
    </row>
    <row r="1367" spans="13:28" ht="20.100000000000001" customHeight="1">
      <c r="M1367" s="103"/>
      <c r="AB1367" s="132"/>
    </row>
    <row r="1368" spans="13:28" ht="20.100000000000001" customHeight="1">
      <c r="M1368" s="103"/>
      <c r="AB1368" s="132"/>
    </row>
    <row r="1369" spans="13:28" ht="20.100000000000001" customHeight="1">
      <c r="M1369" s="103"/>
      <c r="AB1369" s="132"/>
    </row>
    <row r="1370" spans="13:28" ht="20.100000000000001" customHeight="1">
      <c r="M1370" s="103"/>
      <c r="AB1370" s="132"/>
    </row>
    <row r="1371" spans="13:28" ht="20.100000000000001" customHeight="1">
      <c r="M1371" s="103"/>
      <c r="AB1371" s="132"/>
    </row>
    <row r="1372" spans="13:28" ht="20.100000000000001" customHeight="1">
      <c r="M1372" s="103"/>
      <c r="AB1372" s="132"/>
    </row>
    <row r="1373" spans="13:28" ht="20.100000000000001" customHeight="1">
      <c r="M1373" s="103"/>
      <c r="AB1373" s="132"/>
    </row>
    <row r="1374" spans="13:28" ht="20.100000000000001" customHeight="1">
      <c r="M1374" s="103"/>
      <c r="AB1374" s="132"/>
    </row>
    <row r="1375" spans="13:28" ht="20.100000000000001" customHeight="1">
      <c r="M1375" s="103"/>
      <c r="AB1375" s="132"/>
    </row>
    <row r="1376" spans="13:28" ht="20.100000000000001" customHeight="1">
      <c r="M1376" s="103"/>
      <c r="AB1376" s="132"/>
    </row>
    <row r="1377" spans="13:28" ht="20.100000000000001" customHeight="1">
      <c r="M1377" s="103"/>
      <c r="AB1377" s="132"/>
    </row>
    <row r="1378" spans="13:28" ht="20.100000000000001" customHeight="1">
      <c r="M1378" s="103"/>
      <c r="AB1378" s="132"/>
    </row>
    <row r="1379" spans="13:28" ht="20.100000000000001" customHeight="1">
      <c r="M1379" s="103"/>
      <c r="AB1379" s="132"/>
    </row>
    <row r="1380" spans="13:28" ht="20.100000000000001" customHeight="1">
      <c r="M1380" s="103"/>
    </row>
    <row r="1381" spans="13:28" ht="20.100000000000001" customHeight="1">
      <c r="M1381" s="103"/>
    </row>
    <row r="1382" spans="13:28" ht="20.100000000000001" customHeight="1">
      <c r="M1382" s="103"/>
    </row>
    <row r="1383" spans="13:28" ht="20.100000000000001" customHeight="1">
      <c r="M1383" s="103"/>
    </row>
    <row r="1384" spans="13:28" ht="20.100000000000001" customHeight="1">
      <c r="M1384" s="103"/>
    </row>
    <row r="1385" spans="13:28" ht="20.100000000000001" customHeight="1">
      <c r="M1385" s="103"/>
    </row>
    <row r="1386" spans="13:28" ht="20.100000000000001" customHeight="1">
      <c r="M1386" s="103"/>
    </row>
    <row r="1387" spans="13:28" ht="20.100000000000001" customHeight="1">
      <c r="M1387" s="103"/>
    </row>
    <row r="1388" spans="13:28" ht="20.100000000000001" customHeight="1">
      <c r="M1388" s="103"/>
    </row>
    <row r="1389" spans="13:28" ht="20.100000000000001" customHeight="1">
      <c r="M1389" s="103"/>
    </row>
    <row r="1390" spans="13:28" ht="20.100000000000001" customHeight="1">
      <c r="M1390" s="103"/>
    </row>
    <row r="1391" spans="13:28" ht="5.25" customHeight="1">
      <c r="M1391" s="103"/>
    </row>
    <row r="1392" spans="13:28" ht="20.100000000000001" customHeight="1">
      <c r="M1392" s="103"/>
    </row>
    <row r="1393" spans="13:13" ht="20.100000000000001" customHeight="1">
      <c r="M1393" s="103"/>
    </row>
    <row r="1394" spans="13:13" ht="20.100000000000001" customHeight="1">
      <c r="M1394" s="103"/>
    </row>
    <row r="1395" spans="13:13" ht="20.100000000000001" customHeight="1">
      <c r="M1395" s="103"/>
    </row>
    <row r="1396" spans="13:13" ht="20.100000000000001" customHeight="1">
      <c r="M1396" s="103"/>
    </row>
    <row r="1397" spans="13:13" ht="20.100000000000001" customHeight="1">
      <c r="M1397" s="103"/>
    </row>
    <row r="1398" spans="13:13" ht="20.100000000000001" customHeight="1">
      <c r="M1398" s="103"/>
    </row>
    <row r="1399" spans="13:13" ht="20.100000000000001" customHeight="1">
      <c r="M1399" s="103"/>
    </row>
    <row r="1400" spans="13:13" ht="20.100000000000001" customHeight="1">
      <c r="M1400" s="103"/>
    </row>
    <row r="1401" spans="13:13" ht="20.100000000000001" customHeight="1">
      <c r="M1401" s="103"/>
    </row>
    <row r="1402" spans="13:13" ht="20.100000000000001" customHeight="1">
      <c r="M1402" s="103"/>
    </row>
    <row r="1403" spans="13:13" ht="20.100000000000001" customHeight="1">
      <c r="M1403" s="103"/>
    </row>
    <row r="1404" spans="13:13" ht="20.100000000000001" customHeight="1">
      <c r="M1404" s="103"/>
    </row>
    <row r="1405" spans="13:13" ht="20.100000000000001" customHeight="1">
      <c r="M1405" s="103"/>
    </row>
    <row r="1406" spans="13:13" ht="20.100000000000001" customHeight="1">
      <c r="M1406" s="103"/>
    </row>
    <row r="1407" spans="13:13" ht="20.100000000000001" customHeight="1">
      <c r="M1407" s="103"/>
    </row>
    <row r="1408" spans="13:13" ht="20.100000000000001" customHeight="1">
      <c r="M1408" s="103"/>
    </row>
    <row r="1409" spans="13:13" ht="20.100000000000001" customHeight="1">
      <c r="M1409" s="103"/>
    </row>
    <row r="1410" spans="13:13" ht="20.100000000000001" customHeight="1">
      <c r="M1410" s="103"/>
    </row>
    <row r="1411" spans="13:13" ht="20.100000000000001" customHeight="1">
      <c r="M1411" s="103"/>
    </row>
    <row r="1412" spans="13:13" ht="20.100000000000001" customHeight="1">
      <c r="M1412" s="103"/>
    </row>
    <row r="1413" spans="13:13" ht="20.100000000000001" customHeight="1">
      <c r="M1413" s="103"/>
    </row>
    <row r="1414" spans="13:13" ht="20.100000000000001" customHeight="1">
      <c r="M1414" s="103"/>
    </row>
    <row r="1415" spans="13:13" ht="20.100000000000001" customHeight="1">
      <c r="M1415" s="103"/>
    </row>
    <row r="1416" spans="13:13" ht="20.100000000000001" customHeight="1">
      <c r="M1416" s="103"/>
    </row>
    <row r="1417" spans="13:13" ht="20.100000000000001" customHeight="1">
      <c r="M1417" s="103"/>
    </row>
    <row r="1418" spans="13:13" ht="20.100000000000001" customHeight="1">
      <c r="M1418" s="103"/>
    </row>
    <row r="1419" spans="13:13" ht="20.100000000000001" customHeight="1">
      <c r="M1419" s="103"/>
    </row>
    <row r="1420" spans="13:13" ht="20.100000000000001" customHeight="1">
      <c r="M1420" s="103"/>
    </row>
    <row r="1421" spans="13:13" ht="20.100000000000001" customHeight="1">
      <c r="M1421" s="103"/>
    </row>
    <row r="1422" spans="13:13" ht="20.100000000000001" customHeight="1">
      <c r="M1422" s="103"/>
    </row>
    <row r="1423" spans="13:13" ht="20.100000000000001" customHeight="1">
      <c r="M1423" s="103"/>
    </row>
    <row r="1424" spans="13:13" ht="20.100000000000001" customHeight="1">
      <c r="M1424" s="103"/>
    </row>
    <row r="1425" spans="13:13" ht="20.100000000000001" customHeight="1">
      <c r="M1425" s="103"/>
    </row>
    <row r="1426" spans="13:13" ht="20.100000000000001" customHeight="1">
      <c r="M1426" s="103"/>
    </row>
    <row r="1427" spans="13:13" ht="20.100000000000001" customHeight="1">
      <c r="M1427" s="103"/>
    </row>
    <row r="1428" spans="13:13" ht="20.100000000000001" customHeight="1">
      <c r="M1428" s="103"/>
    </row>
    <row r="1429" spans="13:13" ht="20.100000000000001" customHeight="1">
      <c r="M1429" s="103"/>
    </row>
    <row r="1430" spans="13:13" ht="20.100000000000001" customHeight="1">
      <c r="M1430" s="103"/>
    </row>
    <row r="1431" spans="13:13" ht="20.100000000000001" customHeight="1">
      <c r="M1431" s="103"/>
    </row>
    <row r="1432" spans="13:13" ht="20.100000000000001" customHeight="1">
      <c r="M1432" s="103"/>
    </row>
    <row r="1433" spans="13:13" ht="20.100000000000001" customHeight="1">
      <c r="M1433" s="103"/>
    </row>
    <row r="1434" spans="13:13" ht="20.100000000000001" customHeight="1">
      <c r="M1434" s="103"/>
    </row>
    <row r="1435" spans="13:13" ht="20.100000000000001" customHeight="1">
      <c r="M1435" s="103"/>
    </row>
    <row r="1436" spans="13:13" ht="20.100000000000001" customHeight="1">
      <c r="M1436" s="103"/>
    </row>
    <row r="1437" spans="13:13" ht="20.100000000000001" customHeight="1">
      <c r="M1437" s="103"/>
    </row>
    <row r="1438" spans="13:13" ht="20.100000000000001" customHeight="1">
      <c r="M1438" s="103"/>
    </row>
    <row r="1439" spans="13:13" ht="20.100000000000001" customHeight="1">
      <c r="M1439" s="103"/>
    </row>
    <row r="1440" spans="13:13" ht="20.100000000000001" customHeight="1">
      <c r="M1440" s="103"/>
    </row>
    <row r="1441" spans="13:13" ht="20.100000000000001" customHeight="1">
      <c r="M1441" s="103"/>
    </row>
    <row r="1442" spans="13:13" ht="20.100000000000001" customHeight="1">
      <c r="M1442" s="103"/>
    </row>
    <row r="1443" spans="13:13" ht="20.100000000000001" customHeight="1">
      <c r="M1443" s="103"/>
    </row>
    <row r="1444" spans="13:13" ht="20.100000000000001" customHeight="1">
      <c r="M1444" s="103"/>
    </row>
    <row r="1445" spans="13:13" ht="20.100000000000001" customHeight="1">
      <c r="M1445" s="103"/>
    </row>
    <row r="1446" spans="13:13" ht="20.100000000000001" customHeight="1">
      <c r="M1446" s="103"/>
    </row>
    <row r="1447" spans="13:13" ht="20.100000000000001" customHeight="1">
      <c r="M1447" s="103"/>
    </row>
    <row r="1448" spans="13:13" ht="20.100000000000001" customHeight="1">
      <c r="M1448" s="103"/>
    </row>
    <row r="1449" spans="13:13" ht="20.100000000000001" customHeight="1">
      <c r="M1449" s="103"/>
    </row>
    <row r="1450" spans="13:13" ht="20.100000000000001" customHeight="1">
      <c r="M1450" s="103"/>
    </row>
    <row r="1451" spans="13:13" ht="20.100000000000001" customHeight="1">
      <c r="M1451" s="103"/>
    </row>
    <row r="1452" spans="13:13" ht="20.100000000000001" customHeight="1">
      <c r="M1452" s="103"/>
    </row>
    <row r="1453" spans="13:13" ht="20.100000000000001" customHeight="1">
      <c r="M1453" s="103"/>
    </row>
    <row r="1454" spans="13:13" ht="20.100000000000001" customHeight="1">
      <c r="M1454" s="103"/>
    </row>
    <row r="1455" spans="13:13" ht="20.100000000000001" customHeight="1">
      <c r="M1455" s="103"/>
    </row>
    <row r="1456" spans="13:13">
      <c r="M1456" s="103"/>
    </row>
    <row r="1457" spans="13:13">
      <c r="M1457" s="103"/>
    </row>
    <row r="1458" spans="13:13">
      <c r="M1458" s="103"/>
    </row>
    <row r="1459" spans="13:13">
      <c r="M1459" s="103"/>
    </row>
    <row r="1460" spans="13:13">
      <c r="M1460" s="103"/>
    </row>
    <row r="1461" spans="13:13">
      <c r="M1461" s="103"/>
    </row>
    <row r="1462" spans="13:13">
      <c r="M1462" s="103"/>
    </row>
    <row r="1463" spans="13:13">
      <c r="M1463" s="103"/>
    </row>
    <row r="1464" spans="13:13">
      <c r="M1464" s="103"/>
    </row>
    <row r="1465" spans="13:13">
      <c r="M1465" s="103"/>
    </row>
    <row r="1466" spans="13:13">
      <c r="M1466" s="103"/>
    </row>
    <row r="1467" spans="13:13">
      <c r="M1467" s="103"/>
    </row>
    <row r="1468" spans="13:13">
      <c r="M1468" s="103"/>
    </row>
    <row r="1469" spans="13:13">
      <c r="M1469" s="103"/>
    </row>
    <row r="1470" spans="13:13">
      <c r="M1470" s="103"/>
    </row>
    <row r="1471" spans="13:13">
      <c r="M1471" s="103"/>
    </row>
    <row r="1472" spans="13:13">
      <c r="M1472" s="103"/>
    </row>
    <row r="1473" spans="13:13">
      <c r="M1473" s="103"/>
    </row>
    <row r="1474" spans="13:13">
      <c r="M1474" s="103"/>
    </row>
    <row r="1475" spans="13:13">
      <c r="M1475" s="103"/>
    </row>
    <row r="1476" spans="13:13">
      <c r="M1476" s="103"/>
    </row>
    <row r="1477" spans="13:13">
      <c r="M1477" s="103"/>
    </row>
    <row r="1478" spans="13:13">
      <c r="M1478" s="103"/>
    </row>
    <row r="1479" spans="13:13">
      <c r="M1479" s="103"/>
    </row>
    <row r="1480" spans="13:13">
      <c r="M1480" s="103"/>
    </row>
    <row r="1481" spans="13:13">
      <c r="M1481" s="103"/>
    </row>
    <row r="1482" spans="13:13">
      <c r="M1482" s="103"/>
    </row>
    <row r="1483" spans="13:13">
      <c r="M1483" s="103"/>
    </row>
    <row r="1484" spans="13:13">
      <c r="M1484" s="103"/>
    </row>
    <row r="1485" spans="13:13">
      <c r="M1485" s="103"/>
    </row>
    <row r="1486" spans="13:13">
      <c r="M1486" s="103"/>
    </row>
    <row r="1487" spans="13:13">
      <c r="M1487" s="103"/>
    </row>
    <row r="1488" spans="13:13">
      <c r="M1488" s="103"/>
    </row>
    <row r="1489" spans="13:13">
      <c r="M1489" s="103"/>
    </row>
    <row r="1490" spans="13:13">
      <c r="M1490" s="103"/>
    </row>
    <row r="1491" spans="13:13">
      <c r="M1491" s="103"/>
    </row>
    <row r="1492" spans="13:13">
      <c r="M1492" s="103"/>
    </row>
    <row r="1493" spans="13:13">
      <c r="M1493" s="103"/>
    </row>
    <row r="1494" spans="13:13">
      <c r="M1494" s="103"/>
    </row>
    <row r="1495" spans="13:13">
      <c r="M1495" s="103"/>
    </row>
    <row r="1496" spans="13:13">
      <c r="M1496" s="103"/>
    </row>
    <row r="1497" spans="13:13">
      <c r="M1497" s="103"/>
    </row>
    <row r="1498" spans="13:13">
      <c r="M1498" s="103"/>
    </row>
    <row r="1499" spans="13:13">
      <c r="M1499" s="103"/>
    </row>
    <row r="1500" spans="13:13">
      <c r="M1500" s="103"/>
    </row>
    <row r="1501" spans="13:13">
      <c r="M1501" s="103"/>
    </row>
    <row r="1502" spans="13:13">
      <c r="M1502" s="103"/>
    </row>
    <row r="1520" spans="12:18">
      <c r="L1520" s="96">
        <f>SUBTOTAL(9,L1:L1519)</f>
        <v>72500</v>
      </c>
      <c r="M1520" s="179">
        <f>SUM(M1:M1519)</f>
        <v>40329</v>
      </c>
      <c r="N1520" s="180">
        <f>SUM(N1:N1519)</f>
        <v>6845.2000000000198</v>
      </c>
      <c r="O1520" s="167">
        <f>SUM(O1:O1519)</f>
        <v>47347.450000000026</v>
      </c>
      <c r="Q1520" s="181">
        <f>SUM(Q1:Q1519)</f>
        <v>20178.400000000001</v>
      </c>
      <c r="R1520" s="129">
        <f>O1520-Q1520</f>
        <v>27169.050000000025</v>
      </c>
    </row>
  </sheetData>
  <autoFilter ref="A1:V1460">
    <filterColumn colId="1"/>
    <filterColumn colId="20"/>
  </autoFilter>
  <phoneticPr fontId="9" type="noConversion"/>
  <conditionalFormatting sqref="R1:R1048576">
    <cfRule type="cellIs" dxfId="1" priority="3" operator="lessThan">
      <formula>0</formula>
    </cfRule>
  </conditionalFormatting>
  <hyperlinks>
    <hyperlink ref="A8" r:id="rId1" display="..\2014 Calendar-Artwork\913003-cane.pdf"/>
    <hyperlink ref="A9" r:id="rId2" display="..\2014 Calendar-Artwork\913004-cane.pdf"/>
    <hyperlink ref="A14" r:id="rId3" display="..\2014 Calendar-Artwork\913005-cane.pdf"/>
    <hyperlink ref="A5" r:id="rId4" display="..\2014 Calendar-Artwork\913002-cane.pdf"/>
    <hyperlink ref="A2" r:id="rId5" display="..\2014 Calendar-Artwork\913001-art.pdf"/>
    <hyperlink ref="A17" r:id="rId6" display="..\2014 Calendar-Artwork\913006-cane.pdf"/>
    <hyperlink ref="A23" r:id="rId7" display="..\2014 Calendar-Artwork\913007-cane.pdf"/>
    <hyperlink ref="A26" r:id="rId8" display="..\2014 Calendar-Artwork\913008-cane.pdf"/>
    <hyperlink ref="A29" r:id="rId9" display="..\2014 Calendar-Artwork\913009-cane.pdf"/>
    <hyperlink ref="A31" r:id="rId10" display="..\2014 Calendar-Artwork\913010-cane.pdf"/>
    <hyperlink ref="A33" r:id="rId11" display="..\2014 Calendar-Artwork\913011-cane.pdf"/>
    <hyperlink ref="A35" r:id="rId12" display="..\2014 Calendar-Artwork\913012-cane.pdf"/>
    <hyperlink ref="A36" r:id="rId13" display="..\2014 Calendar-Artwork\913013-cane.pdf"/>
    <hyperlink ref="A39" r:id="rId14" display="..\2014 Calendar-Artwork\913014-cane.pdf"/>
    <hyperlink ref="A41" r:id="rId15" display="..\2014 Calendar-Artwork\913015-cane.pdf"/>
    <hyperlink ref="A57" r:id="rId16" display="..\2014 Calendar-Artwork\913021-cane.pdf"/>
    <hyperlink ref="A44" r:id="rId17" display="..\2014 Calendar-Artwork\913016-cane.pdf"/>
    <hyperlink ref="A46" r:id="rId18" display="..\2014 Calendar-Artwork\913017-cane.pdf"/>
    <hyperlink ref="A49" r:id="rId19" display="..\2014 Calendar-Artwork\913018-cane.pdf"/>
    <hyperlink ref="A50" r:id="rId20" display="..\2014 Calendar-Artwork\913019-art.pdf"/>
    <hyperlink ref="A55" r:id="rId21" display="..\2014 Calendar-Artwork\913020-8k6.pdf"/>
    <hyperlink ref="A94" r:id="rId22" display="..\2014 Calendar-Artwork\913033-cane.pdf"/>
    <hyperlink ref="A132" r:id="rId23" display="..\2014 Calendar-Artwork\913045-art.pdf"/>
    <hyperlink ref="A128" r:id="rId24" display="..\2014 Calendar-Artwork\913044-art.pdf"/>
    <hyperlink ref="A125" r:id="rId25" display="..\2014 Calendar-Artwork\913043-4k6.pdf"/>
    <hyperlink ref="A122" r:id="rId26" display="..\2014 Calendar-Artwork\913042-cane.pdf"/>
    <hyperlink ref="A136" r:id="rId27" display="..\2014 Calendar-Artwork\913046-cane.pdf"/>
    <hyperlink ref="A137" r:id="rId28" display="..\2014 Calendar-Artwork\913047-cane.pdf"/>
    <hyperlink ref="A140" r:id="rId29" display="..\2014 Calendar-Artwork\913048-cane.pdf"/>
    <hyperlink ref="A142" r:id="rId30" display="..\2014 Calendar-Artwork\913049-cane.pdf"/>
    <hyperlink ref="A144" r:id="rId31" display="..\2014 Calendar-Artwork\913050-cane.pdf"/>
    <hyperlink ref="A146" r:id="rId32" display="..\2014 Calendar-Artwork\913051-cane.pdf"/>
    <hyperlink ref="A149" r:id="rId33" display="..\2014 Calendar-Artwork\913052-cane.pdf"/>
  </hyperlinks>
  <printOptions gridLines="1"/>
  <pageMargins left="0.35433070866141736" right="0.35433070866141736" top="0.59055118110236227" bottom="0.59055118110236227" header="0.51181102362204722" footer="0.51181102362204722"/>
  <pageSetup paperSize="8" scale="34" fitToHeight="8" orientation="portrait" verticalDpi="1200" r:id="rId3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J64"/>
  <sheetViews>
    <sheetView topLeftCell="A15" zoomScale="80" zoomScaleNormal="80" workbookViewId="0">
      <selection activeCell="L23" sqref="L23"/>
    </sheetView>
  </sheetViews>
  <sheetFormatPr defaultRowHeight="12.75"/>
  <cols>
    <col min="2" max="2" width="2.7109375" customWidth="1"/>
    <col min="3" max="3" width="7.85546875" customWidth="1"/>
    <col min="4" max="4" width="11.5703125" customWidth="1"/>
    <col min="5" max="5" width="35" customWidth="1"/>
    <col min="6" max="6" width="14.5703125" customWidth="1"/>
    <col min="7" max="7" width="17.42578125" customWidth="1"/>
    <col min="8" max="8" width="2.7109375" customWidth="1"/>
    <col min="9" max="9" width="8" customWidth="1"/>
    <col min="10" max="10" width="13.7109375" customWidth="1"/>
    <col min="11" max="11" width="10.7109375" style="70" customWidth="1"/>
    <col min="12" max="12" width="31" bestFit="1" customWidth="1"/>
    <col min="13" max="13" width="14.42578125" bestFit="1" customWidth="1"/>
    <col min="14" max="14" width="20" bestFit="1" customWidth="1"/>
    <col min="15" max="17" width="10.7109375" customWidth="1"/>
    <col min="18" max="18" width="16.28515625" customWidth="1"/>
    <col min="19" max="19" width="20.28515625" customWidth="1"/>
    <col min="20" max="20" width="16.7109375" customWidth="1"/>
    <col min="21" max="21" width="14.85546875" customWidth="1"/>
    <col min="23" max="23" width="2.7109375" customWidth="1"/>
    <col min="24" max="24" width="7.85546875" customWidth="1"/>
    <col min="25" max="25" width="11.5703125" customWidth="1"/>
    <col min="26" max="26" width="35" customWidth="1"/>
    <col min="27" max="27" width="14.5703125" customWidth="1"/>
    <col min="28" max="28" width="17.42578125" customWidth="1"/>
    <col min="29" max="29" width="2.7109375" customWidth="1"/>
    <col min="31" max="31" width="2.7109375" customWidth="1"/>
    <col min="32" max="32" width="7.85546875" customWidth="1"/>
    <col min="33" max="33" width="11.5703125" customWidth="1"/>
    <col min="34" max="34" width="35" customWidth="1"/>
    <col min="35" max="35" width="14.5703125" customWidth="1"/>
    <col min="36" max="36" width="17.42578125" customWidth="1"/>
    <col min="37" max="37" width="2.7109375" customWidth="1"/>
  </cols>
  <sheetData>
    <row r="1" spans="3:36" ht="23.25">
      <c r="C1" s="13"/>
      <c r="D1" s="14"/>
      <c r="E1" s="14"/>
      <c r="K1" s="70" t="s">
        <v>76</v>
      </c>
      <c r="L1" s="72">
        <v>0.2</v>
      </c>
      <c r="X1" s="13"/>
      <c r="Y1" s="14"/>
      <c r="Z1" s="14"/>
    </row>
    <row r="2" spans="3:36" ht="23.25">
      <c r="C2" s="13"/>
      <c r="D2" s="14"/>
      <c r="E2" s="14"/>
      <c r="X2" s="13"/>
      <c r="Y2" s="14"/>
      <c r="Z2" s="14"/>
    </row>
    <row r="3" spans="3:36" ht="23.25">
      <c r="C3" s="13"/>
      <c r="D3" s="14"/>
      <c r="E3" s="14"/>
      <c r="X3" s="13"/>
      <c r="Y3" s="14"/>
      <c r="Z3" s="14"/>
    </row>
    <row r="4" spans="3:36" ht="23.25">
      <c r="C4" s="13"/>
      <c r="D4" s="14"/>
      <c r="E4" s="14"/>
      <c r="L4" s="31"/>
      <c r="M4" s="31"/>
      <c r="N4" s="31"/>
      <c r="X4" s="13"/>
      <c r="Y4" s="14"/>
      <c r="Z4" s="14"/>
    </row>
    <row r="5" spans="3:36" ht="16.5" thickBot="1">
      <c r="F5" s="1" t="s">
        <v>13</v>
      </c>
      <c r="L5" s="20"/>
      <c r="M5" s="28"/>
      <c r="N5" s="29"/>
      <c r="O5" s="21"/>
      <c r="P5" s="21"/>
      <c r="Q5" s="232"/>
      <c r="R5" s="232"/>
      <c r="S5" s="20"/>
      <c r="T5" s="20"/>
      <c r="U5" s="20"/>
      <c r="V5" s="20"/>
      <c r="AA5" s="1" t="s">
        <v>13</v>
      </c>
      <c r="AF5" s="84"/>
      <c r="AG5" s="84"/>
      <c r="AH5" s="84"/>
      <c r="AI5" s="1" t="s">
        <v>13</v>
      </c>
      <c r="AJ5" s="84"/>
    </row>
    <row r="6" spans="3:36" ht="16.5" thickTop="1">
      <c r="C6" s="53"/>
      <c r="D6" s="54" t="str">
        <f>IF($U$52=0,"",$U$52&amp;" : ")</f>
        <v xml:space="preserve">Company Name : </v>
      </c>
      <c r="E6" s="55" t="str">
        <f>IF(D6="","",$R$52)</f>
        <v>ASIAN HARVEST FOODS INVERNESS</v>
      </c>
      <c r="F6" s="54"/>
      <c r="G6" s="86"/>
      <c r="L6" s="31"/>
      <c r="V6" s="27"/>
      <c r="X6" s="53"/>
      <c r="Y6" s="54" t="str">
        <f>IF($U$52=0,"",$U$52&amp;" : ")</f>
        <v xml:space="preserve">Company Name : </v>
      </c>
      <c r="Z6" s="55" t="str">
        <f>IF(Y6="","",$R$52)</f>
        <v>ASIAN HARVEST FOODS INVERNESS</v>
      </c>
      <c r="AA6" s="56"/>
      <c r="AB6" s="57"/>
      <c r="AF6" s="53"/>
      <c r="AG6" s="54" t="str">
        <f>IF($U$52=0,"",$U$52&amp;" : ")</f>
        <v xml:space="preserve">Company Name : </v>
      </c>
      <c r="AH6" s="55" t="str">
        <f>IF(AG6="","",$R$52)</f>
        <v>ASIAN HARVEST FOODS INVERNESS</v>
      </c>
      <c r="AI6" s="56"/>
      <c r="AJ6" s="57"/>
    </row>
    <row r="7" spans="3:36" ht="15">
      <c r="C7" s="58"/>
      <c r="D7" s="28" t="str">
        <f>IF($U$53=0,"",$U$53&amp;" : ")</f>
        <v xml:space="preserve">Contact : </v>
      </c>
      <c r="E7" s="50" t="str">
        <f>IF(D7="","",$R$53)</f>
        <v>Adrian</v>
      </c>
      <c r="F7" s="35"/>
      <c r="G7" s="59"/>
      <c r="L7" s="31"/>
      <c r="X7" s="58"/>
      <c r="Y7" s="28" t="str">
        <f>IF($U$53=0,"",$U$53&amp;" : ")</f>
        <v xml:space="preserve">Contact : </v>
      </c>
      <c r="Z7" s="50" t="str">
        <f>IF(Y7="","",$R$53)</f>
        <v>Adrian</v>
      </c>
      <c r="AA7" s="35"/>
      <c r="AB7" s="59"/>
      <c r="AF7" s="58"/>
      <c r="AG7" s="28" t="str">
        <f>IF($U$53=0,"",$U$53&amp;" : ")</f>
        <v xml:space="preserve">Contact : </v>
      </c>
      <c r="AH7" s="50" t="str">
        <f>IF(AG7="","",$R$53)</f>
        <v>Adrian</v>
      </c>
      <c r="AI7" s="35"/>
      <c r="AJ7" s="59"/>
    </row>
    <row r="8" spans="3:36" ht="15">
      <c r="C8" s="58"/>
      <c r="D8" s="28" t="str">
        <f>IF($U$54=0,"",$U$54&amp;" : ")</f>
        <v xml:space="preserve">Address : </v>
      </c>
      <c r="E8" s="50" t="str">
        <f>IF(D8="","",$R$54)</f>
        <v>3 Longman Drive,</v>
      </c>
      <c r="F8" s="51"/>
      <c r="G8" s="59"/>
      <c r="L8" s="31"/>
      <c r="X8" s="58"/>
      <c r="Y8" s="28" t="str">
        <f>IF($U$54=0,"",$U$54&amp;" : ")</f>
        <v xml:space="preserve">Address : </v>
      </c>
      <c r="Z8" s="50" t="str">
        <f>IF(Y8="","",$R$54)</f>
        <v>3 Longman Drive,</v>
      </c>
      <c r="AA8" s="51"/>
      <c r="AB8" s="59"/>
      <c r="AF8" s="58"/>
      <c r="AG8" s="28" t="str">
        <f>IF($U$54=0,"",$U$54&amp;" : ")</f>
        <v xml:space="preserve">Address : </v>
      </c>
      <c r="AH8" s="50" t="str">
        <f>IF(AG8="","",$R$54)</f>
        <v>3 Longman Drive,</v>
      </c>
      <c r="AI8" s="51"/>
      <c r="AJ8" s="59"/>
    </row>
    <row r="9" spans="3:36" ht="15">
      <c r="C9" s="58"/>
      <c r="D9" s="28" t="str">
        <f>IF($U$55=0,"",$U$55&amp;" : ")</f>
        <v xml:space="preserve">  : </v>
      </c>
      <c r="E9" s="50" t="str">
        <f>IF(D9="","",$R$55)</f>
        <v xml:space="preserve"> </v>
      </c>
      <c r="F9" s="52"/>
      <c r="G9" s="59"/>
      <c r="L9" s="31"/>
      <c r="X9" s="58"/>
      <c r="Y9" s="28" t="str">
        <f>IF($U$55=0,"",$U$55&amp;" : ")</f>
        <v xml:space="preserve">  : </v>
      </c>
      <c r="Z9" s="50" t="str">
        <f>IF(Y9="","",$R$55)</f>
        <v xml:space="preserve"> </v>
      </c>
      <c r="AA9" s="52"/>
      <c r="AB9" s="59"/>
      <c r="AF9" s="58"/>
      <c r="AG9" s="28" t="str">
        <f>IF($U$55=0,"",$U$55&amp;" : ")</f>
        <v xml:space="preserve">  : </v>
      </c>
      <c r="AH9" s="50" t="str">
        <f>IF(AG9="","",$R$55)</f>
        <v xml:space="preserve"> </v>
      </c>
      <c r="AI9" s="52"/>
      <c r="AJ9" s="59"/>
    </row>
    <row r="10" spans="3:36" ht="15">
      <c r="C10" s="58"/>
      <c r="D10" s="28" t="str">
        <f>IF($U$56=0,"",$U$56&amp;" : ")</f>
        <v xml:space="preserve">Area : </v>
      </c>
      <c r="E10" s="50" t="str">
        <f>IF(D10="","",$R$56)</f>
        <v>Inverness</v>
      </c>
      <c r="F10" s="51"/>
      <c r="G10" s="59"/>
      <c r="L10" s="31"/>
      <c r="X10" s="58"/>
      <c r="Y10" s="28" t="str">
        <f>IF($U$56=0,"",$U$56&amp;" : ")</f>
        <v xml:space="preserve">Area : </v>
      </c>
      <c r="Z10" s="50" t="str">
        <f>IF(Y10="","",$R$56)</f>
        <v>Inverness</v>
      </c>
      <c r="AA10" s="51"/>
      <c r="AB10" s="59"/>
      <c r="AF10" s="58"/>
      <c r="AG10" s="28" t="str">
        <f>IF($U$56=0,"",$U$56&amp;" : ")</f>
        <v xml:space="preserve">Area : </v>
      </c>
      <c r="AH10" s="50" t="str">
        <f>IF(AG10="","",$R$56)</f>
        <v>Inverness</v>
      </c>
      <c r="AI10" s="51"/>
      <c r="AJ10" s="59"/>
    </row>
    <row r="11" spans="3:36" ht="15">
      <c r="C11" s="58"/>
      <c r="D11" s="28" t="str">
        <f>IF($U$57=0,"",$U$57&amp;" : ")</f>
        <v xml:space="preserve">Post Code : </v>
      </c>
      <c r="E11" s="50" t="str">
        <f>IF(D11="","",$R$57)</f>
        <v>IV1 1SU</v>
      </c>
      <c r="F11" s="51"/>
      <c r="G11" s="59"/>
      <c r="L11" s="31"/>
      <c r="X11" s="58"/>
      <c r="Y11" s="28" t="str">
        <f>IF($U$57=0,"",$U$57&amp;" : ")</f>
        <v xml:space="preserve">Post Code : </v>
      </c>
      <c r="Z11" s="50" t="str">
        <f>IF(Y11="","",$R$57)</f>
        <v>IV1 1SU</v>
      </c>
      <c r="AA11" s="51"/>
      <c r="AB11" s="59"/>
      <c r="AF11" s="58"/>
      <c r="AG11" s="28" t="str">
        <f>IF($U$57=0,"",$U$57&amp;" : ")</f>
        <v xml:space="preserve">Post Code : </v>
      </c>
      <c r="AH11" s="50" t="str">
        <f>IF(AG11="","",$R$57)</f>
        <v>IV1 1SU</v>
      </c>
      <c r="AI11" s="51"/>
      <c r="AJ11" s="59"/>
    </row>
    <row r="12" spans="3:36" ht="15">
      <c r="C12" s="58"/>
      <c r="D12" s="28" t="str">
        <f>IF(K12=FALSE,"",IF($U$58=0,"",$U$58&amp;" : "))</f>
        <v/>
      </c>
      <c r="E12" s="142" t="str">
        <f>IF(D12="","",$R$58)</f>
        <v/>
      </c>
      <c r="F12" s="28" t="s">
        <v>29</v>
      </c>
      <c r="G12" s="90" t="str">
        <f>IF(D11="","",IF(K12=TRUE,R59,$R$58))</f>
        <v>01463 713 888</v>
      </c>
      <c r="K12" s="70" t="b">
        <f>AND(N55=TRUE,N56=TRUE,N57=TRUE)</f>
        <v>0</v>
      </c>
      <c r="L12" s="31"/>
      <c r="X12" s="58"/>
      <c r="Y12" s="28" t="str">
        <f>IF(K12=FALSE,"",IF($U$58=0,"",$U$58&amp;" : "))</f>
        <v/>
      </c>
      <c r="Z12" s="142" t="str">
        <f>IF(Y12="","",$R$58)</f>
        <v/>
      </c>
      <c r="AA12" s="35"/>
      <c r="AB12" s="60"/>
      <c r="AF12" s="58"/>
      <c r="AG12" s="28" t="str">
        <f>IF(K12=FALSE,"",IF($U$58=0,"",$U$58&amp;" : "))</f>
        <v/>
      </c>
      <c r="AH12" s="142" t="str">
        <f>IF(AG12="","",$R$58)</f>
        <v/>
      </c>
      <c r="AI12" s="35"/>
      <c r="AJ12" s="60"/>
    </row>
    <row r="13" spans="3:36" ht="15.75" thickBot="1">
      <c r="C13" s="61"/>
      <c r="D13" s="62"/>
      <c r="E13" s="63"/>
      <c r="F13" s="62" t="s">
        <v>90</v>
      </c>
      <c r="G13" s="93" t="str">
        <f>IF(N60=FALSE,"",IF(K12=TRUE,R60,$R$59))</f>
        <v/>
      </c>
      <c r="L13" s="31"/>
      <c r="X13" s="61"/>
      <c r="Y13" s="62"/>
      <c r="Z13" s="63"/>
      <c r="AA13" s="64"/>
      <c r="AB13" s="65"/>
      <c r="AF13" s="61"/>
      <c r="AG13" s="62"/>
      <c r="AH13" s="63"/>
      <c r="AI13" s="64"/>
      <c r="AJ13" s="65"/>
    </row>
    <row r="14" spans="3:36" ht="16.5" thickTop="1">
      <c r="C14" s="30"/>
      <c r="D14" s="28"/>
      <c r="E14" s="29" t="str">
        <f>IF(D14="","",R60)</f>
        <v/>
      </c>
      <c r="F14" s="18"/>
      <c r="L14" s="31"/>
      <c r="X14" s="30"/>
      <c r="Y14" s="28"/>
      <c r="Z14" s="29" t="str">
        <f>IF(Y14="","",AM60)</f>
        <v/>
      </c>
      <c r="AA14" s="18"/>
      <c r="AF14" s="30"/>
      <c r="AG14" s="28"/>
      <c r="AH14" s="29" t="str">
        <f>IF(AG14="","",AU60)</f>
        <v/>
      </c>
      <c r="AI14" s="18"/>
      <c r="AJ14" s="84"/>
    </row>
    <row r="15" spans="3:36">
      <c r="C15" s="1" t="s">
        <v>1</v>
      </c>
      <c r="F15" s="1" t="s">
        <v>2</v>
      </c>
      <c r="L15" s="31"/>
      <c r="X15" s="1" t="s">
        <v>1</v>
      </c>
      <c r="AA15" s="1" t="s">
        <v>2</v>
      </c>
      <c r="AF15" s="1" t="s">
        <v>1</v>
      </c>
      <c r="AG15" s="84"/>
      <c r="AH15" s="84"/>
      <c r="AI15" s="1" t="s">
        <v>2</v>
      </c>
      <c r="AJ15" s="84"/>
    </row>
    <row r="16" spans="3:36" ht="15" customHeight="1">
      <c r="C16" s="227">
        <f ca="1">TODAY()</f>
        <v>41483</v>
      </c>
      <c r="D16" s="227"/>
      <c r="F16" s="98">
        <v>913163</v>
      </c>
      <c r="G16" s="85"/>
      <c r="L16" s="31"/>
      <c r="X16" s="227">
        <f ca="1">C16</f>
        <v>41483</v>
      </c>
      <c r="Y16" s="227"/>
      <c r="AA16" s="116">
        <f>F16</f>
        <v>913163</v>
      </c>
      <c r="AB16" s="85"/>
      <c r="AF16" s="227">
        <f ca="1">C16</f>
        <v>41483</v>
      </c>
      <c r="AG16" s="227"/>
      <c r="AH16" s="84"/>
      <c r="AI16" s="116">
        <f>F16</f>
        <v>913163</v>
      </c>
      <c r="AJ16" s="85"/>
    </row>
    <row r="17" spans="1:36" ht="24" customHeight="1">
      <c r="A17" s="84" t="s">
        <v>1057</v>
      </c>
      <c r="E17" s="69" t="str">
        <f>IF(C17="","",VLOOKUP(D17,Sheet2!$B$2:$C$81,2,0))</f>
        <v/>
      </c>
      <c r="F17" s="225"/>
      <c r="L17" s="31"/>
      <c r="Z17" s="69" t="str">
        <f>IF(X17="","",VLOOKUP(Y17,Sheet2!$B$2:$C$81,2,0))</f>
        <v/>
      </c>
      <c r="AF17" s="84"/>
      <c r="AG17" s="84"/>
      <c r="AH17" s="69" t="str">
        <f>IF(AF17="","",VLOOKUP(AG17,Sheet2!$B$2:$C$81,2,0))</f>
        <v/>
      </c>
      <c r="AI17" s="84"/>
      <c r="AJ17" s="84"/>
    </row>
    <row r="18" spans="1:36">
      <c r="AF18" s="84"/>
      <c r="AG18" s="84"/>
      <c r="AH18" s="84"/>
      <c r="AI18" s="84"/>
      <c r="AJ18" s="84"/>
    </row>
    <row r="19" spans="1:36" s="4" customFormat="1" ht="20.100000000000001" customHeight="1">
      <c r="C19" s="2" t="s">
        <v>3</v>
      </c>
      <c r="D19" s="2" t="s">
        <v>10</v>
      </c>
      <c r="E19" s="3" t="s">
        <v>4</v>
      </c>
      <c r="F19" s="2" t="s">
        <v>5</v>
      </c>
      <c r="G19" s="2" t="s">
        <v>6</v>
      </c>
      <c r="K19" s="71"/>
      <c r="X19" s="2" t="s">
        <v>3</v>
      </c>
      <c r="Y19" s="2" t="s">
        <v>10</v>
      </c>
      <c r="Z19" s="3" t="s">
        <v>4</v>
      </c>
      <c r="AA19" s="2" t="s">
        <v>5</v>
      </c>
      <c r="AB19" s="2" t="s">
        <v>6</v>
      </c>
      <c r="AF19" s="2" t="s">
        <v>3</v>
      </c>
      <c r="AG19" s="2" t="s">
        <v>10</v>
      </c>
      <c r="AH19" s="3" t="s">
        <v>4</v>
      </c>
      <c r="AI19" s="2" t="s">
        <v>5</v>
      </c>
      <c r="AJ19" s="2" t="s">
        <v>6</v>
      </c>
    </row>
    <row r="20" spans="1:36" s="4" customFormat="1" ht="20.100000000000001" customHeight="1">
      <c r="C20" s="99">
        <v>100</v>
      </c>
      <c r="D20" s="81" t="s">
        <v>1026</v>
      </c>
      <c r="E20" s="144" t="str">
        <f t="shared" ref="E20:E29" si="0">IF(L20="",IF(C20="","",VLOOKUP(D20,calendar_price_2013,2,0)),L20)</f>
        <v>GOLDEN FOOK CALENDAR</v>
      </c>
      <c r="F20" s="118">
        <f>IF(K20="",IF(C20="","",VLOOKUP(D20,calendar_price_2013,MATCH(C20,Sheet2!$C$1:$P$1,0)+1,0)),K20)</f>
        <v>1.25</v>
      </c>
      <c r="G20" s="5">
        <f>IF(C20="","",F20*C20)</f>
        <v>125</v>
      </c>
      <c r="J20" s="67" t="s">
        <v>82</v>
      </c>
      <c r="K20" s="78">
        <v>1.25</v>
      </c>
      <c r="L20" s="88" t="s">
        <v>1381</v>
      </c>
      <c r="X20" s="113">
        <f>IF(C20="","",C20)</f>
        <v>100</v>
      </c>
      <c r="Y20" s="15" t="str">
        <f>IF(X20="","",D20)</f>
        <v>H88-13</v>
      </c>
      <c r="Z20" s="117" t="str">
        <f t="shared" ref="Z20:Z29" si="1">IF(L20="",IF(X20="","",VLOOKUP(Y20,calendar_price_2013,2,0)),L20)</f>
        <v>GOLDEN FOOK CALENDAR</v>
      </c>
      <c r="AA20" s="118">
        <f>IF(K20="",IF(X20="","",VLOOKUP(Y20,calendar_price_2013,MATCH(X20,Sheet2!$C$1:$P$1,0)+1,0)),K20)</f>
        <v>1.25</v>
      </c>
      <c r="AB20" s="5">
        <f t="shared" ref="AB20:AB29" si="2">IF(X20="","",AA20*X20)</f>
        <v>125</v>
      </c>
      <c r="AF20" s="113">
        <f>IF(C20="","",C20)</f>
        <v>100</v>
      </c>
      <c r="AG20" s="15" t="str">
        <f>IF(X20="","",D20)</f>
        <v>H88-13</v>
      </c>
      <c r="AH20" s="117" t="str">
        <f t="shared" ref="AH20:AH29" si="3">IF(L20="",IF(AF20="","",VLOOKUP(AG20,calendar_price_2013,2,0)),L20)</f>
        <v>GOLDEN FOOK CALENDAR</v>
      </c>
      <c r="AI20" s="118">
        <f>IF(K20="",IF(AF20="","",VLOOKUP(AG20,calendar_price_2013,MATCH(AF20,Sheet2!$C$1:$P$1,0)+1,0)),K20)</f>
        <v>1.25</v>
      </c>
      <c r="AJ20" s="5">
        <f t="shared" ref="AJ20:AJ29" si="4">IF(AF20="","",AI20*AF20)</f>
        <v>125</v>
      </c>
    </row>
    <row r="21" spans="1:36" s="4" customFormat="1" ht="20.100000000000001" customHeight="1">
      <c r="C21" s="224"/>
      <c r="D21" s="82"/>
      <c r="E21" s="143" t="str">
        <f t="shared" si="0"/>
        <v/>
      </c>
      <c r="F21" s="19" t="str">
        <f>IF(K21="",IF(C21="","",VLOOKUP(D21,calendar_price_2013,MATCH(C21,Sheet2!$C$1:$P$1,0)+1,0)),K21)</f>
        <v/>
      </c>
      <c r="G21" s="6" t="str">
        <f>IF(C21="","",F21*C21)</f>
        <v/>
      </c>
      <c r="J21" s="67" t="s">
        <v>82</v>
      </c>
      <c r="K21" s="78"/>
      <c r="L21" s="88"/>
      <c r="X21" s="114" t="str">
        <f t="shared" ref="X21:X28" si="5">IF(C21="","",C21)</f>
        <v/>
      </c>
      <c r="Y21" s="22" t="str">
        <f t="shared" ref="Y21:Y28" si="6">IF(X21="","",D21)</f>
        <v/>
      </c>
      <c r="Z21" s="104" t="str">
        <f t="shared" si="1"/>
        <v/>
      </c>
      <c r="AA21" s="19" t="str">
        <f>IF(K21="",IF(X21="","",VLOOKUP(Y21,calendar_price_2013,MATCH(X21,Sheet2!$C$1:$P$1,0)+1,0)),K21)</f>
        <v/>
      </c>
      <c r="AB21" s="6" t="str">
        <f t="shared" si="2"/>
        <v/>
      </c>
      <c r="AF21" s="114" t="str">
        <f t="shared" ref="AF21:AF29" si="7">IF(C21="","",C21)</f>
        <v/>
      </c>
      <c r="AG21" s="22" t="str">
        <f t="shared" ref="AG21:AG29" si="8">IF(X21="","",D21)</f>
        <v/>
      </c>
      <c r="AH21" s="104" t="str">
        <f t="shared" si="3"/>
        <v/>
      </c>
      <c r="AI21" s="19" t="str">
        <f>IF(K21="",IF(AF21="","",VLOOKUP(AG21,calendar_price_2013,MATCH(AF21,Sheet2!$C$1:$P$1,0)+1,0)),K21)</f>
        <v/>
      </c>
      <c r="AJ21" s="6" t="str">
        <f t="shared" si="4"/>
        <v/>
      </c>
    </row>
    <row r="22" spans="1:36" s="4" customFormat="1" ht="20.100000000000001" customHeight="1">
      <c r="C22" s="224"/>
      <c r="D22" s="82"/>
      <c r="E22" s="143" t="str">
        <f t="shared" si="0"/>
        <v/>
      </c>
      <c r="F22" s="19" t="str">
        <f>IF(K22="",IF(C22="","",VLOOKUP(D22,calendar_price_2013,MATCH(C22,Sheet2!$C$1:$P$1,0)+1,0)),K22)</f>
        <v/>
      </c>
      <c r="G22" s="6" t="str">
        <f t="shared" ref="G22:G28" si="9">IF(C22="","",F22*C22)</f>
        <v/>
      </c>
      <c r="J22" s="67" t="s">
        <v>82</v>
      </c>
      <c r="K22" s="78"/>
      <c r="L22" s="88"/>
      <c r="X22" s="114" t="str">
        <f t="shared" si="5"/>
        <v/>
      </c>
      <c r="Y22" s="22" t="str">
        <f t="shared" si="6"/>
        <v/>
      </c>
      <c r="Z22" s="104" t="str">
        <f t="shared" si="1"/>
        <v/>
      </c>
      <c r="AA22" s="19" t="str">
        <f>IF(K22="",IF(X22="","",VLOOKUP(Y22,calendar_price_2013,MATCH(X22,Sheet2!$C$1:$P$1,0)+1,0)),K22)</f>
        <v/>
      </c>
      <c r="AB22" s="6" t="str">
        <f t="shared" si="2"/>
        <v/>
      </c>
      <c r="AF22" s="114" t="str">
        <f t="shared" si="7"/>
        <v/>
      </c>
      <c r="AG22" s="22" t="str">
        <f t="shared" si="8"/>
        <v/>
      </c>
      <c r="AH22" s="104" t="str">
        <f t="shared" si="3"/>
        <v/>
      </c>
      <c r="AI22" s="19" t="str">
        <f>IF(K22="",IF(AF22="","",VLOOKUP(AG22,calendar_price_2013,MATCH(AF22,Sheet2!$C$1:$P$1,0)+1,0)),K22)</f>
        <v/>
      </c>
      <c r="AJ22" s="6" t="str">
        <f t="shared" si="4"/>
        <v/>
      </c>
    </row>
    <row r="23" spans="1:36" s="4" customFormat="1" ht="20.100000000000001" customHeight="1">
      <c r="C23" s="224"/>
      <c r="D23" s="82"/>
      <c r="E23" s="143" t="str">
        <f t="shared" si="0"/>
        <v/>
      </c>
      <c r="F23" s="19" t="str">
        <f>IF(K23="",IF(C23="","",VLOOKUP(D23,calendar_price_2013,MATCH(C23,Sheet2!$C$1:$P$1,0)+1,0)),K23)</f>
        <v/>
      </c>
      <c r="G23" s="6" t="str">
        <f>IF(C23="","",F23*C23)</f>
        <v/>
      </c>
      <c r="J23" s="67" t="s">
        <v>82</v>
      </c>
      <c r="K23" s="78"/>
      <c r="L23" s="88"/>
      <c r="X23" s="114" t="str">
        <f t="shared" si="5"/>
        <v/>
      </c>
      <c r="Y23" s="22" t="str">
        <f t="shared" si="6"/>
        <v/>
      </c>
      <c r="Z23" s="104" t="str">
        <f t="shared" si="1"/>
        <v/>
      </c>
      <c r="AA23" s="19" t="str">
        <f>IF(K23="",IF(X23="","",VLOOKUP(Y23,calendar_price_2013,MATCH(X23,Sheet2!$C$1:$P$1,0)+1,0)),K23)</f>
        <v/>
      </c>
      <c r="AB23" s="6" t="str">
        <f t="shared" si="2"/>
        <v/>
      </c>
      <c r="AF23" s="114" t="str">
        <f t="shared" si="7"/>
        <v/>
      </c>
      <c r="AG23" s="22" t="str">
        <f t="shared" si="8"/>
        <v/>
      </c>
      <c r="AH23" s="104" t="str">
        <f t="shared" si="3"/>
        <v/>
      </c>
      <c r="AI23" s="19" t="str">
        <f>IF(K23="",IF(AF23="","",VLOOKUP(AG23,calendar_price_2013,MATCH(AF23,Sheet2!$C$1:$P$1,0)+1,0)),K23)</f>
        <v/>
      </c>
      <c r="AJ23" s="6" t="str">
        <f t="shared" si="4"/>
        <v/>
      </c>
    </row>
    <row r="24" spans="1:36" s="4" customFormat="1" ht="20.100000000000001" customHeight="1">
      <c r="C24" s="224"/>
      <c r="D24" s="82"/>
      <c r="E24" s="143" t="str">
        <f t="shared" si="0"/>
        <v/>
      </c>
      <c r="F24" s="19" t="str">
        <f>IF(K24="",IF(C24="","",VLOOKUP(D24,calendar_price_2013,MATCH(C24,Sheet2!$C$1:$P$1,0)+1,0)),K24)</f>
        <v/>
      </c>
      <c r="G24" s="6" t="str">
        <f t="shared" si="9"/>
        <v/>
      </c>
      <c r="J24" s="67" t="s">
        <v>82</v>
      </c>
      <c r="K24" s="78"/>
      <c r="L24" s="88"/>
      <c r="X24" s="114" t="str">
        <f t="shared" si="5"/>
        <v/>
      </c>
      <c r="Y24" s="22" t="str">
        <f t="shared" si="6"/>
        <v/>
      </c>
      <c r="Z24" s="104" t="str">
        <f t="shared" si="1"/>
        <v/>
      </c>
      <c r="AA24" s="19" t="str">
        <f>IF(K24="",IF(X24="","",VLOOKUP(Y24,calendar_price_2013,MATCH(X24,Sheet2!$C$1:$P$1,0)+1,0)),K24)</f>
        <v/>
      </c>
      <c r="AB24" s="6" t="str">
        <f t="shared" si="2"/>
        <v/>
      </c>
      <c r="AF24" s="114" t="str">
        <f t="shared" si="7"/>
        <v/>
      </c>
      <c r="AG24" s="22" t="str">
        <f t="shared" si="8"/>
        <v/>
      </c>
      <c r="AH24" s="104" t="str">
        <f t="shared" si="3"/>
        <v/>
      </c>
      <c r="AI24" s="19" t="str">
        <f>IF(K24="",IF(AF24="","",VLOOKUP(AG24,calendar_price_2013,MATCH(AF24,Sheet2!$C$1:$P$1,0)+1,0)),K24)</f>
        <v/>
      </c>
      <c r="AJ24" s="6" t="str">
        <f t="shared" si="4"/>
        <v/>
      </c>
    </row>
    <row r="25" spans="1:36" s="4" customFormat="1" ht="20.100000000000001" customHeight="1">
      <c r="C25" s="100"/>
      <c r="D25" s="82"/>
      <c r="E25" s="143" t="str">
        <f t="shared" si="0"/>
        <v/>
      </c>
      <c r="F25" s="19" t="str">
        <f>IF(K25="",IF(C25="","",VLOOKUP(D25,calendar_price_2013,MATCH(C25,Sheet2!$C$1:$P$1,0)+1,0)),K25)</f>
        <v/>
      </c>
      <c r="G25" s="6" t="str">
        <f t="shared" si="9"/>
        <v/>
      </c>
      <c r="J25" s="67" t="s">
        <v>82</v>
      </c>
      <c r="K25" s="78"/>
      <c r="L25" s="88"/>
      <c r="X25" s="114" t="str">
        <f t="shared" si="5"/>
        <v/>
      </c>
      <c r="Y25" s="22" t="str">
        <f t="shared" si="6"/>
        <v/>
      </c>
      <c r="Z25" s="104" t="str">
        <f t="shared" si="1"/>
        <v/>
      </c>
      <c r="AA25" s="19" t="str">
        <f>IF(K25="",IF(X25="","",VLOOKUP(Y25,calendar_price_2013,MATCH(X25,Sheet2!$C$1:$P$1,0)+1,0)),K25)</f>
        <v/>
      </c>
      <c r="AB25" s="6" t="str">
        <f t="shared" si="2"/>
        <v/>
      </c>
      <c r="AF25" s="114" t="str">
        <f t="shared" si="7"/>
        <v/>
      </c>
      <c r="AG25" s="22" t="str">
        <f t="shared" si="8"/>
        <v/>
      </c>
      <c r="AH25" s="104" t="str">
        <f t="shared" si="3"/>
        <v/>
      </c>
      <c r="AI25" s="19" t="str">
        <f>IF(K25="",IF(AF25="","",VLOOKUP(AG25,calendar_price_2013,MATCH(AF25,Sheet2!$C$1:$P$1,0)+1,0)),K25)</f>
        <v/>
      </c>
      <c r="AJ25" s="6" t="str">
        <f t="shared" si="4"/>
        <v/>
      </c>
    </row>
    <row r="26" spans="1:36" s="4" customFormat="1" ht="20.100000000000001" customHeight="1">
      <c r="C26" s="100"/>
      <c r="D26" s="82"/>
      <c r="E26" s="143" t="str">
        <f t="shared" si="0"/>
        <v/>
      </c>
      <c r="F26" s="19" t="str">
        <f>IF(K26="",IF(C26="","",VLOOKUP(D26,calendar_price_2013,MATCH(C26,Sheet2!$C$1:$P$1,0)+1,0)),K26)</f>
        <v/>
      </c>
      <c r="G26" s="6" t="str">
        <f t="shared" si="9"/>
        <v/>
      </c>
      <c r="J26" s="67" t="s">
        <v>82</v>
      </c>
      <c r="K26" s="78"/>
      <c r="L26" s="88"/>
      <c r="X26" s="114" t="str">
        <f t="shared" si="5"/>
        <v/>
      </c>
      <c r="Y26" s="22" t="str">
        <f t="shared" si="6"/>
        <v/>
      </c>
      <c r="Z26" s="104" t="str">
        <f t="shared" si="1"/>
        <v/>
      </c>
      <c r="AA26" s="19" t="str">
        <f>IF(K26="",IF(X26="","",VLOOKUP(Y26,calendar_price_2013,MATCH(X26,Sheet2!$C$1:$P$1,0)+1,0)),K26)</f>
        <v/>
      </c>
      <c r="AB26" s="6" t="str">
        <f t="shared" si="2"/>
        <v/>
      </c>
      <c r="AF26" s="114" t="str">
        <f t="shared" si="7"/>
        <v/>
      </c>
      <c r="AG26" s="22" t="str">
        <f t="shared" si="8"/>
        <v/>
      </c>
      <c r="AH26" s="104" t="str">
        <f t="shared" si="3"/>
        <v/>
      </c>
      <c r="AI26" s="19" t="str">
        <f>IF(K26="",IF(AF26="","",VLOOKUP(AG26,calendar_price_2013,MATCH(AF26,Sheet2!$C$1:$P$1,0)+1,0)),K26)</f>
        <v/>
      </c>
      <c r="AJ26" s="6" t="str">
        <f t="shared" si="4"/>
        <v/>
      </c>
    </row>
    <row r="27" spans="1:36" s="4" customFormat="1" ht="20.100000000000001" customHeight="1">
      <c r="C27" s="100"/>
      <c r="D27" s="82"/>
      <c r="E27" s="143" t="str">
        <f t="shared" si="0"/>
        <v/>
      </c>
      <c r="F27" s="19" t="str">
        <f>IF(K27="",IF(C27="","",VLOOKUP(D27,calendar_price_2013,MATCH(C27,Sheet2!$C$1:$P$1,0)+1,0)),K27)</f>
        <v/>
      </c>
      <c r="G27" s="6" t="str">
        <f t="shared" si="9"/>
        <v/>
      </c>
      <c r="J27" s="67" t="s">
        <v>82</v>
      </c>
      <c r="K27" s="78"/>
      <c r="L27" s="88"/>
      <c r="X27" s="114" t="str">
        <f t="shared" si="5"/>
        <v/>
      </c>
      <c r="Y27" s="22" t="str">
        <f t="shared" si="6"/>
        <v/>
      </c>
      <c r="Z27" s="104" t="str">
        <f t="shared" si="1"/>
        <v/>
      </c>
      <c r="AA27" s="19" t="str">
        <f>IF(K27="",IF(X27="","",VLOOKUP(Y27,calendar_price_2013,MATCH(X27,Sheet2!$C$1:$P$1,0)+1,0)),K27)</f>
        <v/>
      </c>
      <c r="AB27" s="6" t="str">
        <f t="shared" si="2"/>
        <v/>
      </c>
      <c r="AF27" s="114" t="str">
        <f t="shared" si="7"/>
        <v/>
      </c>
      <c r="AG27" s="22" t="str">
        <f t="shared" si="8"/>
        <v/>
      </c>
      <c r="AH27" s="104" t="str">
        <f t="shared" si="3"/>
        <v/>
      </c>
      <c r="AI27" s="19" t="str">
        <f>IF(K27="",IF(AF27="","",VLOOKUP(AG27,calendar_price_2013,MATCH(AF27,Sheet2!$C$1:$P$1,0)+1,0)),K27)</f>
        <v/>
      </c>
      <c r="AJ27" s="6" t="str">
        <f t="shared" si="4"/>
        <v/>
      </c>
    </row>
    <row r="28" spans="1:36" s="4" customFormat="1" ht="20.100000000000001" customHeight="1">
      <c r="C28" s="100"/>
      <c r="D28" s="82"/>
      <c r="E28" s="143" t="str">
        <f t="shared" si="0"/>
        <v/>
      </c>
      <c r="F28" s="19" t="str">
        <f>IF(K28="",IF(C28="","",VLOOKUP(D28,calendar_price_2013,MATCH(C28,Sheet2!$C$1:$P$1,0)+1,0)),K28)</f>
        <v/>
      </c>
      <c r="G28" s="6" t="str">
        <f t="shared" si="9"/>
        <v/>
      </c>
      <c r="J28" s="67" t="s">
        <v>82</v>
      </c>
      <c r="K28" s="78"/>
      <c r="L28" s="88"/>
      <c r="X28" s="114" t="str">
        <f t="shared" si="5"/>
        <v/>
      </c>
      <c r="Y28" s="22" t="str">
        <f t="shared" si="6"/>
        <v/>
      </c>
      <c r="Z28" s="104" t="str">
        <f t="shared" si="1"/>
        <v/>
      </c>
      <c r="AA28" s="19" t="str">
        <f>IF(K28="",IF(X28="","",VLOOKUP(Y28,calendar_price_2013,MATCH(X28,Sheet2!$C$1:$P$1,0)+1,0)),K28)</f>
        <v/>
      </c>
      <c r="AB28" s="6" t="str">
        <f t="shared" si="2"/>
        <v/>
      </c>
      <c r="AF28" s="114" t="str">
        <f t="shared" si="7"/>
        <v/>
      </c>
      <c r="AG28" s="22" t="str">
        <f t="shared" si="8"/>
        <v/>
      </c>
      <c r="AH28" s="104" t="str">
        <f t="shared" si="3"/>
        <v/>
      </c>
      <c r="AI28" s="19" t="str">
        <f>IF(K28="",IF(AF28="","",VLOOKUP(AG28,calendar_price_2013,MATCH(AF28,Sheet2!$C$1:$P$1,0)+1,0)),K28)</f>
        <v/>
      </c>
      <c r="AJ28" s="6" t="str">
        <f t="shared" si="4"/>
        <v/>
      </c>
    </row>
    <row r="29" spans="1:36" s="4" customFormat="1" ht="20.100000000000001" customHeight="1">
      <c r="C29" s="101"/>
      <c r="D29" s="79"/>
      <c r="E29" s="145" t="str">
        <f t="shared" si="0"/>
        <v/>
      </c>
      <c r="F29" s="24" t="str">
        <f>IF(K29="",IF(C29="","",VLOOKUP(D29,calendar_price_2013,MATCH(C29,Sheet2!$C$1:$P$1,0)+1,0)),K29)</f>
        <v/>
      </c>
      <c r="G29" s="6" t="str">
        <f>IF(C29="","",F29*C29)</f>
        <v/>
      </c>
      <c r="J29" s="67" t="s">
        <v>82</v>
      </c>
      <c r="K29" s="78"/>
      <c r="L29" s="88"/>
      <c r="X29" s="115" t="str">
        <f>IF(C29="","",C29)</f>
        <v/>
      </c>
      <c r="Y29" s="23" t="str">
        <f>IF(X29="","",D29)</f>
        <v/>
      </c>
      <c r="Z29" s="105" t="str">
        <f t="shared" si="1"/>
        <v/>
      </c>
      <c r="AA29" s="24" t="str">
        <f>IF(K29="",IF(X29="","",VLOOKUP(Y29,calendar_price_2013,MATCH(X29,Sheet2!$C$1:$P$1,0)+1,0)),K29)</f>
        <v/>
      </c>
      <c r="AB29" s="6" t="str">
        <f t="shared" si="2"/>
        <v/>
      </c>
      <c r="AF29" s="115" t="str">
        <f t="shared" si="7"/>
        <v/>
      </c>
      <c r="AG29" s="23" t="str">
        <f t="shared" si="8"/>
        <v/>
      </c>
      <c r="AH29" s="105" t="str">
        <f t="shared" si="3"/>
        <v/>
      </c>
      <c r="AI29" s="24" t="str">
        <f>IF(K29="",IF(AF29="","",VLOOKUP(AG29,calendar_price_2013,MATCH(AF29,Sheet2!$C$1:$P$1,0)+1,0)),K29)</f>
        <v/>
      </c>
      <c r="AJ29" s="6" t="str">
        <f t="shared" si="4"/>
        <v/>
      </c>
    </row>
    <row r="30" spans="1:36" s="4" customFormat="1" ht="20.100000000000001" customHeight="1">
      <c r="C30" s="7"/>
      <c r="D30" s="7"/>
      <c r="E30" s="228" t="s">
        <v>17</v>
      </c>
      <c r="F30" s="8" t="s">
        <v>11</v>
      </c>
      <c r="G30" s="109">
        <f>SUM(G20:G29)</f>
        <v>125</v>
      </c>
      <c r="K30" s="78"/>
      <c r="L30" s="88"/>
      <c r="X30" s="7"/>
      <c r="Y30" s="7"/>
      <c r="Z30" s="228" t="s">
        <v>17</v>
      </c>
      <c r="AA30" s="8" t="s">
        <v>11</v>
      </c>
      <c r="AB30" s="106">
        <f>SUM(AB20:AB29)</f>
        <v>125</v>
      </c>
      <c r="AF30" s="7"/>
      <c r="AG30" s="7"/>
      <c r="AH30" s="228" t="s">
        <v>17</v>
      </c>
      <c r="AI30" s="8" t="s">
        <v>11</v>
      </c>
      <c r="AJ30" s="106">
        <f>SUM(AJ20:AJ29)</f>
        <v>125</v>
      </c>
    </row>
    <row r="31" spans="1:36" s="4" customFormat="1" ht="20.100000000000001" customHeight="1" thickBot="1">
      <c r="C31" s="7"/>
      <c r="D31" s="7"/>
      <c r="E31" s="228"/>
      <c r="F31" s="8" t="s">
        <v>118</v>
      </c>
      <c r="G31" s="110">
        <f>G30*L1</f>
        <v>25</v>
      </c>
      <c r="K31" s="78"/>
      <c r="L31" s="88"/>
      <c r="X31" s="7"/>
      <c r="Y31" s="7"/>
      <c r="Z31" s="228"/>
      <c r="AA31" s="8" t="s">
        <v>118</v>
      </c>
      <c r="AB31" s="6">
        <f>AB30*L1</f>
        <v>25</v>
      </c>
      <c r="AF31" s="7"/>
      <c r="AG31" s="7"/>
      <c r="AH31" s="228"/>
      <c r="AI31" s="8" t="s">
        <v>118</v>
      </c>
      <c r="AJ31" s="6">
        <f>AB30*L1</f>
        <v>25</v>
      </c>
    </row>
    <row r="32" spans="1:36" s="4" customFormat="1" ht="19.5" customHeight="1" thickBot="1">
      <c r="C32" s="7"/>
      <c r="D32" s="7"/>
      <c r="E32" s="228"/>
      <c r="F32" s="8" t="s">
        <v>83</v>
      </c>
      <c r="G32" s="112">
        <v>0</v>
      </c>
      <c r="K32" s="78"/>
      <c r="L32" s="89"/>
      <c r="X32" s="7"/>
      <c r="Y32" s="7"/>
      <c r="Z32" s="228"/>
      <c r="AA32" s="8" t="s">
        <v>14</v>
      </c>
      <c r="AB32" s="10">
        <f>G32</f>
        <v>0</v>
      </c>
      <c r="AF32" s="7"/>
      <c r="AG32" s="7"/>
      <c r="AH32" s="228"/>
      <c r="AI32" s="8" t="s">
        <v>14</v>
      </c>
      <c r="AJ32" s="10">
        <f>G32</f>
        <v>0</v>
      </c>
    </row>
    <row r="33" spans="3:36" s="4" customFormat="1" ht="20.100000000000001" hidden="1" customHeight="1" thickBot="1">
      <c r="C33" s="7"/>
      <c r="D33" s="7"/>
      <c r="E33" s="229" t="s">
        <v>106</v>
      </c>
      <c r="F33" s="233"/>
      <c r="G33" s="87">
        <f>IF(K33="", 0, K33)</f>
        <v>0</v>
      </c>
      <c r="J33" s="67" t="s">
        <v>82</v>
      </c>
      <c r="K33" s="80"/>
      <c r="L33" s="76"/>
      <c r="S33" s="76"/>
      <c r="X33" s="7"/>
      <c r="Y33" s="77"/>
      <c r="Z33" s="229" t="s">
        <v>106</v>
      </c>
      <c r="AA33" s="229"/>
      <c r="AB33" s="10">
        <f>K33</f>
        <v>0</v>
      </c>
      <c r="AF33" s="7"/>
      <c r="AG33" s="77"/>
      <c r="AH33" s="229" t="s">
        <v>106</v>
      </c>
      <c r="AI33" s="229"/>
      <c r="AJ33" s="10">
        <f>S33</f>
        <v>0</v>
      </c>
    </row>
    <row r="34" spans="3:36" s="4" customFormat="1" ht="20.100000000000001" customHeight="1" thickBot="1">
      <c r="C34" s="7"/>
      <c r="D34" s="7"/>
      <c r="F34" s="8" t="s">
        <v>15</v>
      </c>
      <c r="G34" s="111">
        <f>G35-G32-G33</f>
        <v>150</v>
      </c>
      <c r="I34" s="107">
        <f>IF(G34&gt;=0.001,1,0)</f>
        <v>1</v>
      </c>
      <c r="K34" s="71"/>
      <c r="L34" s="76"/>
      <c r="S34" s="76"/>
      <c r="X34" s="7"/>
      <c r="Y34" s="7"/>
      <c r="AA34" s="8" t="s">
        <v>15</v>
      </c>
      <c r="AB34" s="25">
        <f>AB35-AB32-AB33</f>
        <v>150</v>
      </c>
      <c r="AF34" s="7"/>
      <c r="AG34" s="7"/>
      <c r="AI34" s="8" t="s">
        <v>15</v>
      </c>
      <c r="AJ34" s="25">
        <f>AJ35-AJ32-AJ33</f>
        <v>150</v>
      </c>
    </row>
    <row r="35" spans="3:36" s="4" customFormat="1" ht="20.100000000000001" customHeight="1" thickBot="1">
      <c r="C35" s="66"/>
      <c r="D35" s="66"/>
      <c r="E35" s="108" t="str">
        <f>IF(I34=0,"Thank you for your prompt payment","Please make payment asap!")</f>
        <v>Please make payment asap!</v>
      </c>
      <c r="F35" s="9" t="s">
        <v>0</v>
      </c>
      <c r="G35" s="87">
        <f>SUM(G30:G31)</f>
        <v>150</v>
      </c>
      <c r="K35" s="71"/>
      <c r="S35" s="76"/>
      <c r="X35" s="66"/>
      <c r="Y35" s="66"/>
      <c r="Z35" s="108" t="str">
        <f>IF(I34=0,"Thank you for your prompt payment","Please make payment asap!")</f>
        <v>Please make payment asap!</v>
      </c>
      <c r="AA35" s="9" t="s">
        <v>0</v>
      </c>
      <c r="AB35" s="10">
        <f>SUM(AB30:AB31)</f>
        <v>150</v>
      </c>
      <c r="AF35" s="66"/>
      <c r="AG35" s="66"/>
      <c r="AH35" s="108" t="str">
        <f>IF(I34=0,"Thank you for your prompt payment","Please make payment asap!")</f>
        <v>Please make payment asap!</v>
      </c>
      <c r="AI35" s="9" t="s">
        <v>0</v>
      </c>
      <c r="AJ35" s="10">
        <f>SUM(AJ30:AJ31)</f>
        <v>150</v>
      </c>
    </row>
    <row r="36" spans="3:36" s="4" customFormat="1" ht="58.5" customHeight="1">
      <c r="C36" s="16" t="s">
        <v>12</v>
      </c>
      <c r="D36" s="11"/>
      <c r="E36" s="11"/>
      <c r="G36" s="12"/>
      <c r="K36" s="71"/>
      <c r="X36" s="16" t="s">
        <v>12</v>
      </c>
      <c r="Y36" s="73"/>
      <c r="Z36" s="73"/>
      <c r="AB36" s="12"/>
      <c r="AF36" s="16" t="s">
        <v>12</v>
      </c>
      <c r="AG36" s="102"/>
      <c r="AH36" s="102"/>
      <c r="AJ36" s="12"/>
    </row>
    <row r="37" spans="3:36" s="4" customFormat="1" ht="20.100000000000001" customHeight="1">
      <c r="C37" s="230" t="s">
        <v>7</v>
      </c>
      <c r="D37" s="230"/>
      <c r="E37" s="230"/>
      <c r="F37" s="230"/>
      <c r="G37" s="230"/>
      <c r="K37" s="71"/>
      <c r="X37" s="230" t="s">
        <v>7</v>
      </c>
      <c r="Y37" s="230"/>
      <c r="Z37" s="230"/>
      <c r="AA37" s="230"/>
      <c r="AB37" s="230"/>
      <c r="AF37" s="230" t="s">
        <v>7</v>
      </c>
      <c r="AG37" s="230"/>
      <c r="AH37" s="230"/>
      <c r="AI37" s="230"/>
      <c r="AJ37" s="230"/>
    </row>
    <row r="38" spans="3:36" s="4" customFormat="1" ht="20.100000000000001" customHeight="1">
      <c r="C38" s="4" t="s">
        <v>8</v>
      </c>
      <c r="K38" s="71"/>
      <c r="X38" s="4" t="s">
        <v>8</v>
      </c>
      <c r="AF38" s="4" t="s">
        <v>8</v>
      </c>
    </row>
    <row r="39" spans="3:36" s="4" customFormat="1" ht="20.100000000000001" customHeight="1">
      <c r="C39" s="4" t="s">
        <v>16</v>
      </c>
      <c r="K39" s="71"/>
      <c r="X39" s="4" t="s">
        <v>16</v>
      </c>
      <c r="AF39" s="4" t="s">
        <v>16</v>
      </c>
    </row>
    <row r="40" spans="3:36" ht="20.100000000000001" customHeight="1">
      <c r="C40" s="231" t="s">
        <v>81</v>
      </c>
      <c r="D40" s="231"/>
      <c r="E40" s="231"/>
      <c r="X40" s="231" t="s">
        <v>81</v>
      </c>
      <c r="Y40" s="231"/>
      <c r="Z40" s="231"/>
      <c r="AF40" s="231" t="s">
        <v>81</v>
      </c>
      <c r="AG40" s="231"/>
      <c r="AH40" s="231"/>
      <c r="AI40" s="84"/>
      <c r="AJ40" s="84"/>
    </row>
    <row r="41" spans="3:36" ht="18">
      <c r="C41" s="17" t="s">
        <v>9</v>
      </c>
      <c r="X41" s="17" t="s">
        <v>9</v>
      </c>
      <c r="AB41" s="74" t="s">
        <v>95</v>
      </c>
      <c r="AF41" s="17" t="s">
        <v>9</v>
      </c>
      <c r="AG41" s="84"/>
      <c r="AH41" s="84"/>
      <c r="AI41" s="84"/>
      <c r="AJ41" s="74" t="s">
        <v>128</v>
      </c>
    </row>
    <row r="42" spans="3:36" ht="35.25" customHeight="1">
      <c r="F42" s="68" t="s">
        <v>83</v>
      </c>
      <c r="G42" s="26">
        <v>0</v>
      </c>
    </row>
    <row r="44" spans="3:36">
      <c r="M44" s="39"/>
      <c r="N44" s="216">
        <f>+F16</f>
        <v>913163</v>
      </c>
      <c r="O44" s="33" t="s">
        <v>65</v>
      </c>
      <c r="P44" s="33"/>
      <c r="Q44" s="33"/>
      <c r="R44" s="34"/>
      <c r="S44" s="40"/>
      <c r="T44" s="40"/>
      <c r="U44" s="46"/>
    </row>
    <row r="45" spans="3:36">
      <c r="M45" s="36"/>
      <c r="N45" s="37"/>
      <c r="O45" s="37"/>
      <c r="P45" s="37"/>
      <c r="Q45" s="37"/>
      <c r="R45" s="37"/>
      <c r="S45" s="37"/>
      <c r="T45" s="37"/>
      <c r="U45" s="38"/>
    </row>
    <row r="46" spans="3:36">
      <c r="M46" s="39" t="s">
        <v>66</v>
      </c>
      <c r="N46" s="40"/>
      <c r="O46" s="40"/>
      <c r="P46" s="40"/>
      <c r="Q46" s="40"/>
      <c r="R46" s="40"/>
      <c r="S46" s="40"/>
      <c r="T46" s="41"/>
      <c r="U46" s="41"/>
    </row>
    <row r="47" spans="3:36">
      <c r="M47" s="32"/>
      <c r="N47" s="39" t="s">
        <v>67</v>
      </c>
      <c r="O47" s="40"/>
      <c r="P47" s="40"/>
      <c r="Q47" s="40"/>
      <c r="R47" s="40"/>
      <c r="S47" s="40"/>
      <c r="T47" s="42"/>
      <c r="U47" s="42"/>
    </row>
    <row r="48" spans="3:36">
      <c r="M48" s="32"/>
      <c r="N48" s="32"/>
      <c r="O48" s="39" t="s">
        <v>68</v>
      </c>
      <c r="P48" s="40"/>
      <c r="Q48" s="40"/>
      <c r="R48" s="40"/>
      <c r="S48" s="40"/>
      <c r="T48" s="42"/>
      <c r="U48" s="42"/>
    </row>
    <row r="49" spans="13:21">
      <c r="M49" s="32"/>
      <c r="N49" s="32"/>
      <c r="O49" s="32"/>
      <c r="P49" s="39" t="s">
        <v>69</v>
      </c>
      <c r="Q49" s="40"/>
      <c r="R49" s="40"/>
      <c r="S49" s="40"/>
      <c r="T49" s="42"/>
      <c r="U49" s="42"/>
    </row>
    <row r="50" spans="13:21">
      <c r="M50" s="36"/>
      <c r="N50" s="43"/>
      <c r="O50" s="205">
        <v>0</v>
      </c>
      <c r="P50" s="206"/>
      <c r="Q50" s="207">
        <f>MAX(O51:O64)</f>
        <v>12</v>
      </c>
      <c r="R50" s="40" t="s">
        <v>70</v>
      </c>
      <c r="S50" s="40"/>
      <c r="T50" s="42"/>
      <c r="U50" s="42"/>
    </row>
    <row r="51" spans="13:21">
      <c r="M51" s="172">
        <v>1</v>
      </c>
      <c r="N51" s="45" t="b">
        <f t="shared" ref="N51:N64" si="10">NOT(ISBLANK(VLOOKUP($N$44,Invoice_No.,M51,FALSE)))</f>
        <v>1</v>
      </c>
      <c r="O51" s="208">
        <f>O50+N51</f>
        <v>1</v>
      </c>
      <c r="P51" s="209">
        <f>M51*N51</f>
        <v>1</v>
      </c>
      <c r="Q51" s="210">
        <f>IF(M51&gt;$Q$50,0,VLOOKUP(M51,$O$51:$P$64,2,FALSE))</f>
        <v>1</v>
      </c>
      <c r="R51" s="217">
        <f t="shared" ref="R51:R64" si="11">IF(Q51=0,"",VLOOKUP($N$44,Invoice_No.,Q51,FALSE))</f>
        <v>913163</v>
      </c>
      <c r="S51" s="40"/>
      <c r="T51" s="42" t="s">
        <v>71</v>
      </c>
      <c r="U51" s="42" t="str">
        <f>IF(OR(M51&gt;$Q$50,Q51&gt;10),0,VLOOKUP(M51,$O$50:$T$64,6,FALSE))</f>
        <v>Number</v>
      </c>
    </row>
    <row r="52" spans="13:21">
      <c r="M52" s="173">
        <v>2</v>
      </c>
      <c r="N52" s="47" t="b">
        <f t="shared" si="10"/>
        <v>1</v>
      </c>
      <c r="O52" s="211">
        <f t="shared" ref="O52:O64" si="12">O51+N52</f>
        <v>2</v>
      </c>
      <c r="P52" s="212">
        <f t="shared" ref="P52:P64" si="13">M52*N52</f>
        <v>2</v>
      </c>
      <c r="Q52" s="210">
        <f t="shared" ref="Q52:Q64" si="14">IF(M52&gt;$Q$50,0,VLOOKUP(M52,$O$51:$P$64,2,FALSE))</f>
        <v>2</v>
      </c>
      <c r="R52" s="32" t="str">
        <f t="shared" si="11"/>
        <v>ASIAN HARVEST FOODS INVERNESS</v>
      </c>
      <c r="S52" s="35"/>
      <c r="T52" s="42" t="s">
        <v>22</v>
      </c>
      <c r="U52" s="42" t="str">
        <f t="shared" ref="U52:U64" si="15">IF(OR(M52&gt;$Q$50,Q52&gt;10),0,VLOOKUP(M52,$O$50:$T$64,6,FALSE))</f>
        <v>Company Name</v>
      </c>
    </row>
    <row r="53" spans="13:21">
      <c r="M53" s="173">
        <v>3</v>
      </c>
      <c r="N53" s="47" t="b">
        <f t="shared" si="10"/>
        <v>1</v>
      </c>
      <c r="O53" s="211">
        <f t="shared" si="12"/>
        <v>3</v>
      </c>
      <c r="P53" s="212">
        <f t="shared" si="13"/>
        <v>3</v>
      </c>
      <c r="Q53" s="210">
        <f t="shared" si="14"/>
        <v>3</v>
      </c>
      <c r="R53" s="32" t="str">
        <f t="shared" si="11"/>
        <v>Adrian</v>
      </c>
      <c r="S53" s="35"/>
      <c r="T53" s="42" t="s">
        <v>72</v>
      </c>
      <c r="U53" s="42" t="str">
        <f t="shared" si="15"/>
        <v>Contact</v>
      </c>
    </row>
    <row r="54" spans="13:21">
      <c r="M54" s="173">
        <v>4</v>
      </c>
      <c r="N54" s="47" t="b">
        <f t="shared" si="10"/>
        <v>1</v>
      </c>
      <c r="O54" s="211">
        <f t="shared" si="12"/>
        <v>4</v>
      </c>
      <c r="P54" s="212">
        <f t="shared" si="13"/>
        <v>4</v>
      </c>
      <c r="Q54" s="210">
        <f t="shared" si="14"/>
        <v>4</v>
      </c>
      <c r="R54" s="32" t="str">
        <f t="shared" si="11"/>
        <v>3 Longman Drive,</v>
      </c>
      <c r="S54" s="35"/>
      <c r="T54" s="42" t="s">
        <v>79</v>
      </c>
      <c r="U54" s="42" t="str">
        <f t="shared" si="15"/>
        <v>Address</v>
      </c>
    </row>
    <row r="55" spans="13:21">
      <c r="M55" s="173">
        <v>5</v>
      </c>
      <c r="N55" s="47" t="b">
        <f t="shared" si="10"/>
        <v>1</v>
      </c>
      <c r="O55" s="211">
        <f t="shared" si="12"/>
        <v>5</v>
      </c>
      <c r="P55" s="212">
        <f t="shared" si="13"/>
        <v>5</v>
      </c>
      <c r="Q55" s="210">
        <f t="shared" si="14"/>
        <v>5</v>
      </c>
      <c r="R55" s="32" t="str">
        <f t="shared" si="11"/>
        <v xml:space="preserve"> </v>
      </c>
      <c r="S55" s="35"/>
      <c r="T55" s="42" t="s">
        <v>18</v>
      </c>
      <c r="U55" s="42" t="str">
        <f t="shared" si="15"/>
        <v xml:space="preserve"> </v>
      </c>
    </row>
    <row r="56" spans="13:21">
      <c r="M56" s="173">
        <v>6</v>
      </c>
      <c r="N56" s="47" t="b">
        <f t="shared" si="10"/>
        <v>0</v>
      </c>
      <c r="O56" s="211">
        <f t="shared" si="12"/>
        <v>5</v>
      </c>
      <c r="P56" s="212">
        <f t="shared" si="13"/>
        <v>0</v>
      </c>
      <c r="Q56" s="210">
        <f t="shared" si="14"/>
        <v>7</v>
      </c>
      <c r="R56" s="32" t="str">
        <f t="shared" si="11"/>
        <v>Inverness</v>
      </c>
      <c r="S56" s="35"/>
      <c r="T56" s="42" t="s">
        <v>18</v>
      </c>
      <c r="U56" s="42" t="str">
        <f t="shared" si="15"/>
        <v>Area</v>
      </c>
    </row>
    <row r="57" spans="13:21">
      <c r="M57" s="173">
        <v>7</v>
      </c>
      <c r="N57" s="47" t="b">
        <f t="shared" si="10"/>
        <v>1</v>
      </c>
      <c r="O57" s="211">
        <f t="shared" si="12"/>
        <v>6</v>
      </c>
      <c r="P57" s="212">
        <f t="shared" si="13"/>
        <v>7</v>
      </c>
      <c r="Q57" s="210">
        <f t="shared" si="14"/>
        <v>8</v>
      </c>
      <c r="R57" s="32" t="str">
        <f t="shared" si="11"/>
        <v>IV1 1SU</v>
      </c>
      <c r="S57" s="35"/>
      <c r="T57" s="42" t="s">
        <v>78</v>
      </c>
      <c r="U57" s="42" t="str">
        <f t="shared" si="15"/>
        <v>Post Code</v>
      </c>
    </row>
    <row r="58" spans="13:21">
      <c r="M58" s="173">
        <v>8</v>
      </c>
      <c r="N58" s="47" t="b">
        <f t="shared" si="10"/>
        <v>1</v>
      </c>
      <c r="O58" s="211">
        <f t="shared" si="12"/>
        <v>7</v>
      </c>
      <c r="P58" s="212">
        <f t="shared" si="13"/>
        <v>8</v>
      </c>
      <c r="Q58" s="210">
        <f t="shared" si="14"/>
        <v>9</v>
      </c>
      <c r="R58" s="32" t="str">
        <f t="shared" si="11"/>
        <v>01463 713 888</v>
      </c>
      <c r="S58" s="35"/>
      <c r="T58" s="42" t="s">
        <v>20</v>
      </c>
      <c r="U58" s="42" t="str">
        <f t="shared" si="15"/>
        <v>Tel</v>
      </c>
    </row>
    <row r="59" spans="13:21">
      <c r="M59" s="173">
        <v>9</v>
      </c>
      <c r="N59" s="47" t="b">
        <f t="shared" si="10"/>
        <v>1</v>
      </c>
      <c r="O59" s="211">
        <f t="shared" si="12"/>
        <v>8</v>
      </c>
      <c r="P59" s="212">
        <f t="shared" si="13"/>
        <v>9</v>
      </c>
      <c r="Q59" s="210">
        <f t="shared" si="14"/>
        <v>11</v>
      </c>
      <c r="R59" s="32" t="str">
        <f t="shared" si="11"/>
        <v>H88-13</v>
      </c>
      <c r="S59" s="35"/>
      <c r="T59" s="42" t="s">
        <v>115</v>
      </c>
      <c r="U59" s="42">
        <f t="shared" si="15"/>
        <v>0</v>
      </c>
    </row>
    <row r="60" spans="13:21">
      <c r="M60" s="173">
        <v>10</v>
      </c>
      <c r="N60" s="47" t="b">
        <f t="shared" si="10"/>
        <v>0</v>
      </c>
      <c r="O60" s="211">
        <f t="shared" si="12"/>
        <v>8</v>
      </c>
      <c r="P60" s="212">
        <f t="shared" si="13"/>
        <v>0</v>
      </c>
      <c r="Q60" s="210">
        <f t="shared" si="14"/>
        <v>12</v>
      </c>
      <c r="R60" s="49">
        <f t="shared" si="11"/>
        <v>100</v>
      </c>
      <c r="S60" s="35"/>
      <c r="T60" s="42" t="s">
        <v>116</v>
      </c>
      <c r="U60" s="211">
        <f t="shared" si="15"/>
        <v>0</v>
      </c>
    </row>
    <row r="61" spans="13:21">
      <c r="M61" s="173">
        <v>11</v>
      </c>
      <c r="N61" s="47" t="b">
        <f t="shared" si="10"/>
        <v>1</v>
      </c>
      <c r="O61" s="211">
        <f t="shared" si="12"/>
        <v>9</v>
      </c>
      <c r="P61" s="212">
        <f t="shared" si="13"/>
        <v>11</v>
      </c>
      <c r="Q61" s="210">
        <f t="shared" si="14"/>
        <v>13</v>
      </c>
      <c r="R61" s="214">
        <f t="shared" si="11"/>
        <v>125</v>
      </c>
      <c r="S61" s="35"/>
      <c r="T61" s="42" t="s">
        <v>75</v>
      </c>
      <c r="U61" s="211">
        <f t="shared" si="15"/>
        <v>0</v>
      </c>
    </row>
    <row r="62" spans="13:21">
      <c r="M62" s="173">
        <v>12</v>
      </c>
      <c r="N62" s="47" t="b">
        <f t="shared" si="10"/>
        <v>1</v>
      </c>
      <c r="O62" s="211">
        <f t="shared" si="12"/>
        <v>10</v>
      </c>
      <c r="P62" s="212">
        <f t="shared" si="13"/>
        <v>12</v>
      </c>
      <c r="Q62" s="210">
        <f t="shared" si="14"/>
        <v>14</v>
      </c>
      <c r="R62" s="214">
        <f t="shared" si="11"/>
        <v>25</v>
      </c>
      <c r="S62" s="35"/>
      <c r="T62" s="42" t="s">
        <v>0</v>
      </c>
      <c r="U62" s="211">
        <f t="shared" si="15"/>
        <v>0</v>
      </c>
    </row>
    <row r="63" spans="13:21">
      <c r="M63" s="173">
        <v>13</v>
      </c>
      <c r="N63" s="47" t="b">
        <f t="shared" si="10"/>
        <v>1</v>
      </c>
      <c r="O63" s="211">
        <f t="shared" si="12"/>
        <v>11</v>
      </c>
      <c r="P63" s="212">
        <f t="shared" si="13"/>
        <v>13</v>
      </c>
      <c r="Q63" s="210">
        <f t="shared" si="14"/>
        <v>0</v>
      </c>
      <c r="R63" s="214" t="str">
        <f t="shared" si="11"/>
        <v/>
      </c>
      <c r="S63" s="35"/>
      <c r="T63" s="42" t="s">
        <v>76</v>
      </c>
      <c r="U63" s="211">
        <f t="shared" si="15"/>
        <v>0</v>
      </c>
    </row>
    <row r="64" spans="13:21">
      <c r="M64" s="174">
        <v>14</v>
      </c>
      <c r="N64" s="48" t="b">
        <f t="shared" si="10"/>
        <v>1</v>
      </c>
      <c r="O64" s="205">
        <f t="shared" si="12"/>
        <v>12</v>
      </c>
      <c r="P64" s="213">
        <f t="shared" si="13"/>
        <v>14</v>
      </c>
      <c r="Q64" s="205">
        <f t="shared" si="14"/>
        <v>0</v>
      </c>
      <c r="R64" s="215" t="str">
        <f t="shared" si="11"/>
        <v/>
      </c>
      <c r="S64" s="37"/>
      <c r="T64" s="44" t="s">
        <v>77</v>
      </c>
      <c r="U64" s="205">
        <f t="shared" si="15"/>
        <v>0</v>
      </c>
    </row>
  </sheetData>
  <mergeCells count="16">
    <mergeCell ref="X40:Z40"/>
    <mergeCell ref="X16:Y16"/>
    <mergeCell ref="C40:E40"/>
    <mergeCell ref="Q5:R5"/>
    <mergeCell ref="C37:G37"/>
    <mergeCell ref="C16:D16"/>
    <mergeCell ref="X37:AB37"/>
    <mergeCell ref="E30:E32"/>
    <mergeCell ref="E33:F33"/>
    <mergeCell ref="Z30:Z32"/>
    <mergeCell ref="Z33:AA33"/>
    <mergeCell ref="AF16:AG16"/>
    <mergeCell ref="AH30:AH32"/>
    <mergeCell ref="AH33:AI33"/>
    <mergeCell ref="AF37:AJ37"/>
    <mergeCell ref="AF40:AH40"/>
  </mergeCells>
  <phoneticPr fontId="6" type="noConversion"/>
  <dataValidations count="1">
    <dataValidation type="list" allowBlank="1" showInputMessage="1" showErrorMessage="1" sqref="Y20:Y29 D20:D29 AG20:AG29">
      <formula1>ItemNo.</formula1>
    </dataValidation>
  </dataValidations>
  <pageMargins left="0.55118110236220474" right="0.55118110236220474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V81"/>
  <sheetViews>
    <sheetView topLeftCell="A19" zoomScale="110" zoomScaleNormal="110" workbookViewId="0">
      <selection activeCell="S10" sqref="S10"/>
    </sheetView>
  </sheetViews>
  <sheetFormatPr defaultRowHeight="12.75"/>
  <cols>
    <col min="1" max="1" width="9.140625" style="186"/>
    <col min="2" max="2" width="10.7109375" style="186" customWidth="1"/>
    <col min="3" max="3" width="24.28515625" style="186" bestFit="1" customWidth="1"/>
    <col min="4" max="4" width="1.42578125" style="194" customWidth="1"/>
    <col min="5" max="7" width="9.7109375" style="182" hidden="1" customWidth="1"/>
    <col min="8" max="8" width="0.85546875" style="182" hidden="1" customWidth="1"/>
    <col min="9" max="13" width="9.7109375" style="182" hidden="1" customWidth="1"/>
    <col min="14" max="14" width="0.85546875" style="182" hidden="1" customWidth="1"/>
    <col min="15" max="16" width="9.7109375" style="182" hidden="1" customWidth="1"/>
    <col min="17" max="17" width="9.140625" style="186" hidden="1" customWidth="1"/>
    <col min="18" max="19" width="9.140625" style="186" customWidth="1"/>
    <col min="20" max="20" width="9.140625" style="191"/>
    <col min="21" max="21" width="9.42578125" style="187" bestFit="1" customWidth="1"/>
    <col min="22" max="22" width="9.140625" style="187"/>
    <col min="23" max="16384" width="9.140625" style="186"/>
  </cols>
  <sheetData>
    <row r="1" spans="2:22">
      <c r="B1" s="186" t="s">
        <v>30</v>
      </c>
      <c r="C1" s="186" t="s">
        <v>40</v>
      </c>
      <c r="E1" s="184">
        <v>100</v>
      </c>
      <c r="F1" s="184">
        <v>200</v>
      </c>
      <c r="G1" s="184">
        <v>300</v>
      </c>
      <c r="H1" s="184"/>
      <c r="I1" s="184">
        <v>400</v>
      </c>
      <c r="J1" s="184">
        <v>500</v>
      </c>
      <c r="K1" s="184">
        <v>600</v>
      </c>
      <c r="L1" s="184">
        <v>700</v>
      </c>
      <c r="M1" s="184">
        <v>800</v>
      </c>
      <c r="N1" s="184"/>
      <c r="O1" s="184">
        <v>900</v>
      </c>
      <c r="P1" s="184">
        <v>1000</v>
      </c>
      <c r="T1" s="191" t="s">
        <v>93</v>
      </c>
      <c r="V1" s="187" t="s">
        <v>107</v>
      </c>
    </row>
    <row r="2" spans="2:22">
      <c r="B2" s="186" t="s">
        <v>31</v>
      </c>
      <c r="C2" s="186" t="s">
        <v>41</v>
      </c>
      <c r="E2" s="182">
        <v>0.65</v>
      </c>
      <c r="F2" s="182">
        <v>0.65</v>
      </c>
      <c r="G2" s="182">
        <v>0.65</v>
      </c>
      <c r="I2" s="182">
        <v>0.61</v>
      </c>
      <c r="J2" s="182">
        <v>0.61</v>
      </c>
      <c r="K2" s="182">
        <v>0.61</v>
      </c>
      <c r="L2" s="182">
        <v>0.61</v>
      </c>
      <c r="M2" s="182">
        <v>0.61</v>
      </c>
      <c r="O2" s="182">
        <v>0.59</v>
      </c>
      <c r="P2" s="182">
        <v>0.59</v>
      </c>
      <c r="S2" s="192"/>
      <c r="T2" s="191">
        <f>SUMIF(Sheet1!$K$2:K1405,B2,Sheet1!$L$2:L1405)</f>
        <v>4500</v>
      </c>
      <c r="U2" s="184"/>
      <c r="V2" s="187">
        <f>SUM(T2:T13)</f>
        <v>12300</v>
      </c>
    </row>
    <row r="3" spans="2:22">
      <c r="B3" s="186" t="s">
        <v>32</v>
      </c>
      <c r="C3" s="186" t="s">
        <v>41</v>
      </c>
      <c r="E3" s="182">
        <v>0.65</v>
      </c>
      <c r="F3" s="182">
        <v>0.65</v>
      </c>
      <c r="G3" s="182">
        <v>0.65</v>
      </c>
      <c r="I3" s="182">
        <v>0.61</v>
      </c>
      <c r="J3" s="182">
        <v>0.61</v>
      </c>
      <c r="K3" s="182">
        <v>0.61</v>
      </c>
      <c r="L3" s="182">
        <v>0.61</v>
      </c>
      <c r="M3" s="182">
        <v>0.61</v>
      </c>
      <c r="O3" s="182">
        <v>0.59</v>
      </c>
      <c r="P3" s="182">
        <v>0.59</v>
      </c>
      <c r="S3" s="192"/>
      <c r="T3" s="191">
        <f>SUMIF(Sheet1!$K$2:K1406,B3,Sheet1!$L$2:L1406)</f>
        <v>1900</v>
      </c>
      <c r="U3" s="184"/>
    </row>
    <row r="4" spans="2:22">
      <c r="B4" s="186" t="s">
        <v>33</v>
      </c>
      <c r="C4" s="186" t="s">
        <v>41</v>
      </c>
      <c r="E4" s="182">
        <v>0.65</v>
      </c>
      <c r="F4" s="182">
        <v>0.65</v>
      </c>
      <c r="G4" s="182">
        <v>0.65</v>
      </c>
      <c r="I4" s="182">
        <v>0.61</v>
      </c>
      <c r="J4" s="182">
        <v>0.61</v>
      </c>
      <c r="K4" s="182">
        <v>0.61</v>
      </c>
      <c r="L4" s="182">
        <v>0.61</v>
      </c>
      <c r="M4" s="182">
        <v>0.61</v>
      </c>
      <c r="O4" s="182">
        <v>0.59</v>
      </c>
      <c r="P4" s="182">
        <v>0.59</v>
      </c>
      <c r="S4" s="192"/>
      <c r="T4" s="191">
        <f>SUMIF(Sheet1!$K$2:K1407,B4,Sheet1!$L$2:L1407)</f>
        <v>700</v>
      </c>
      <c r="U4" s="184"/>
    </row>
    <row r="5" spans="2:22">
      <c r="B5" s="186" t="s">
        <v>34</v>
      </c>
      <c r="C5" s="186" t="s">
        <v>41</v>
      </c>
      <c r="E5" s="182">
        <v>0.65</v>
      </c>
      <c r="F5" s="182">
        <v>0.65</v>
      </c>
      <c r="G5" s="182">
        <v>0.65</v>
      </c>
      <c r="I5" s="182">
        <v>0.61</v>
      </c>
      <c r="J5" s="182">
        <v>0.61</v>
      </c>
      <c r="K5" s="182">
        <v>0.61</v>
      </c>
      <c r="L5" s="182">
        <v>0.61</v>
      </c>
      <c r="M5" s="182">
        <v>0.61</v>
      </c>
      <c r="O5" s="182">
        <v>0.59</v>
      </c>
      <c r="P5" s="182">
        <v>0.59</v>
      </c>
      <c r="S5" s="192"/>
      <c r="T5" s="191">
        <f>SUMIF(Sheet1!$K$2:K1408,B5,Sheet1!$L$2:L1408)</f>
        <v>500</v>
      </c>
      <c r="U5" s="184"/>
    </row>
    <row r="6" spans="2:22">
      <c r="B6" s="193" t="s">
        <v>35</v>
      </c>
      <c r="C6" s="186" t="s">
        <v>41</v>
      </c>
      <c r="E6" s="182">
        <v>0.65</v>
      </c>
      <c r="F6" s="182">
        <v>0.65</v>
      </c>
      <c r="G6" s="182">
        <v>0.65</v>
      </c>
      <c r="I6" s="182">
        <v>0.61</v>
      </c>
      <c r="J6" s="182">
        <v>0.61</v>
      </c>
      <c r="K6" s="182">
        <v>0.61</v>
      </c>
      <c r="L6" s="182">
        <v>0.61</v>
      </c>
      <c r="M6" s="182">
        <v>0.61</v>
      </c>
      <c r="O6" s="182">
        <v>0.59</v>
      </c>
      <c r="P6" s="182">
        <v>0.59</v>
      </c>
      <c r="S6" s="192"/>
      <c r="T6" s="191">
        <f>SUMIF(Sheet1!$K$2:K1409,B6,Sheet1!$L$2:L1409)</f>
        <v>100</v>
      </c>
      <c r="U6" s="184"/>
    </row>
    <row r="7" spans="2:22">
      <c r="B7" s="186" t="s">
        <v>36</v>
      </c>
      <c r="C7" s="186" t="s">
        <v>41</v>
      </c>
      <c r="E7" s="182">
        <v>0.65</v>
      </c>
      <c r="F7" s="182">
        <v>0.65</v>
      </c>
      <c r="G7" s="182">
        <v>0.65</v>
      </c>
      <c r="I7" s="182">
        <v>0.61</v>
      </c>
      <c r="J7" s="182">
        <v>0.61</v>
      </c>
      <c r="K7" s="182">
        <v>0.61</v>
      </c>
      <c r="L7" s="182">
        <v>0.61</v>
      </c>
      <c r="M7" s="182">
        <v>0.61</v>
      </c>
      <c r="O7" s="182">
        <v>0.59</v>
      </c>
      <c r="P7" s="182">
        <v>0.59</v>
      </c>
      <c r="S7" s="192"/>
      <c r="T7" s="191">
        <f>SUMIF(Sheet1!$K$2:K1410,B7,Sheet1!$L$2:L1410)</f>
        <v>500</v>
      </c>
      <c r="U7" s="184"/>
    </row>
    <row r="8" spans="2:22">
      <c r="B8" s="186" t="s">
        <v>96</v>
      </c>
      <c r="C8" s="186" t="s">
        <v>41</v>
      </c>
      <c r="E8" s="182">
        <v>0.65</v>
      </c>
      <c r="F8" s="182">
        <v>0.65</v>
      </c>
      <c r="G8" s="182">
        <v>0.65</v>
      </c>
      <c r="I8" s="182">
        <v>0.61</v>
      </c>
      <c r="J8" s="182">
        <v>0.61</v>
      </c>
      <c r="K8" s="182">
        <v>0.61</v>
      </c>
      <c r="L8" s="182">
        <v>0.61</v>
      </c>
      <c r="M8" s="182">
        <v>0.61</v>
      </c>
      <c r="O8" s="182">
        <v>0.59</v>
      </c>
      <c r="P8" s="182">
        <v>0.59</v>
      </c>
      <c r="S8" s="192"/>
      <c r="T8" s="191">
        <f>SUMIF(Sheet1!$K$2:K1411,B8,Sheet1!$L$2:L1411)</f>
        <v>1400</v>
      </c>
      <c r="U8" s="184"/>
    </row>
    <row r="9" spans="2:22">
      <c r="B9" s="186" t="s">
        <v>37</v>
      </c>
      <c r="C9" s="186" t="s">
        <v>41</v>
      </c>
      <c r="E9" s="182">
        <v>0.65</v>
      </c>
      <c r="F9" s="182">
        <v>0.65</v>
      </c>
      <c r="G9" s="182">
        <v>0.65</v>
      </c>
      <c r="I9" s="182">
        <v>0.61</v>
      </c>
      <c r="J9" s="182">
        <v>0.61</v>
      </c>
      <c r="K9" s="182">
        <v>0.61</v>
      </c>
      <c r="L9" s="182">
        <v>0.61</v>
      </c>
      <c r="M9" s="182">
        <v>0.61</v>
      </c>
      <c r="O9" s="182">
        <v>0.59</v>
      </c>
      <c r="P9" s="182">
        <v>0.59</v>
      </c>
      <c r="S9" s="192"/>
      <c r="T9" s="191">
        <f>SUMIF(Sheet1!$K$2:K1412,B9,Sheet1!$L$2:L1412)</f>
        <v>1700</v>
      </c>
      <c r="U9" s="184"/>
    </row>
    <row r="10" spans="2:22">
      <c r="B10" s="186" t="s">
        <v>38</v>
      </c>
      <c r="C10" s="186" t="s">
        <v>41</v>
      </c>
      <c r="E10" s="182">
        <v>0.65</v>
      </c>
      <c r="F10" s="182">
        <v>0.65</v>
      </c>
      <c r="G10" s="182">
        <v>0.65</v>
      </c>
      <c r="I10" s="182">
        <v>0.61</v>
      </c>
      <c r="J10" s="182">
        <v>0.61</v>
      </c>
      <c r="K10" s="182">
        <v>0.61</v>
      </c>
      <c r="L10" s="182">
        <v>0.61</v>
      </c>
      <c r="M10" s="182">
        <v>0.61</v>
      </c>
      <c r="O10" s="182">
        <v>0.59</v>
      </c>
      <c r="P10" s="182">
        <v>0.59</v>
      </c>
      <c r="S10" s="192"/>
      <c r="T10" s="191">
        <f>SUMIF(Sheet1!$K$2:K1413,B10,Sheet1!$L$2:L1413)</f>
        <v>700</v>
      </c>
      <c r="U10" s="184"/>
    </row>
    <row r="11" spans="2:22">
      <c r="B11" s="186" t="s">
        <v>97</v>
      </c>
      <c r="C11" s="186" t="s">
        <v>41</v>
      </c>
      <c r="E11" s="182">
        <v>0.65</v>
      </c>
      <c r="F11" s="182">
        <v>0.65</v>
      </c>
      <c r="G11" s="182">
        <v>0.65</v>
      </c>
      <c r="I11" s="182">
        <v>0.61</v>
      </c>
      <c r="J11" s="182">
        <v>0.61</v>
      </c>
      <c r="K11" s="182">
        <v>0.61</v>
      </c>
      <c r="L11" s="182">
        <v>0.61</v>
      </c>
      <c r="M11" s="182">
        <v>0.61</v>
      </c>
      <c r="O11" s="182">
        <v>0.59</v>
      </c>
      <c r="P11" s="182">
        <v>0.59</v>
      </c>
      <c r="S11" s="192"/>
      <c r="T11" s="191">
        <f>SUMIF(Sheet1!$K$2:K1414,B11,Sheet1!$L$2:L1414)</f>
        <v>300</v>
      </c>
      <c r="U11" s="184"/>
    </row>
    <row r="12" spans="2:22">
      <c r="B12" s="193" t="s">
        <v>39</v>
      </c>
      <c r="C12" s="186" t="s">
        <v>41</v>
      </c>
      <c r="E12" s="182">
        <v>0.65</v>
      </c>
      <c r="F12" s="182">
        <v>0.65</v>
      </c>
      <c r="G12" s="182">
        <v>0.65</v>
      </c>
      <c r="I12" s="182">
        <v>0.61</v>
      </c>
      <c r="J12" s="182">
        <v>0.61</v>
      </c>
      <c r="K12" s="182">
        <v>0.61</v>
      </c>
      <c r="L12" s="182">
        <v>0.61</v>
      </c>
      <c r="M12" s="182">
        <v>0.61</v>
      </c>
      <c r="O12" s="182">
        <v>0.59</v>
      </c>
      <c r="P12" s="182">
        <v>0.59</v>
      </c>
      <c r="S12" s="192"/>
      <c r="T12" s="191">
        <f>SUMIF(Sheet1!$K$2:K1415,B12,Sheet1!$L$2:L1415)</f>
        <v>0</v>
      </c>
      <c r="U12" s="184"/>
    </row>
    <row r="13" spans="2:22">
      <c r="B13" s="193" t="s">
        <v>98</v>
      </c>
      <c r="C13" s="186" t="s">
        <v>41</v>
      </c>
      <c r="E13" s="182">
        <v>0.65</v>
      </c>
      <c r="F13" s="182">
        <v>0.65</v>
      </c>
      <c r="G13" s="182">
        <v>0.65</v>
      </c>
      <c r="I13" s="182">
        <v>0.61</v>
      </c>
      <c r="J13" s="182">
        <v>0.61</v>
      </c>
      <c r="K13" s="182">
        <v>0.61</v>
      </c>
      <c r="L13" s="182">
        <v>0.61</v>
      </c>
      <c r="M13" s="182">
        <v>0.61</v>
      </c>
      <c r="O13" s="182">
        <v>0.59</v>
      </c>
      <c r="P13" s="182">
        <v>0.59</v>
      </c>
      <c r="S13" s="192"/>
      <c r="T13" s="191">
        <f>SUMIF(Sheet1!$K$2:K1416,B13,Sheet1!$L$2:L1416)</f>
        <v>0</v>
      </c>
      <c r="U13" s="184"/>
    </row>
    <row r="14" spans="2:22" s="194" customFormat="1" ht="5.0999999999999996" customHeight="1"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S14" s="196"/>
      <c r="T14" s="197"/>
      <c r="U14" s="198"/>
      <c r="V14" s="199"/>
    </row>
    <row r="15" spans="2:22">
      <c r="B15" s="186" t="s">
        <v>99</v>
      </c>
      <c r="C15" s="186" t="s">
        <v>44</v>
      </c>
      <c r="E15" s="182">
        <v>0.73</v>
      </c>
      <c r="F15" s="182">
        <v>0.73</v>
      </c>
      <c r="G15" s="182">
        <v>0.73</v>
      </c>
      <c r="I15" s="182">
        <v>0.69</v>
      </c>
      <c r="J15" s="182">
        <v>0.69</v>
      </c>
      <c r="K15" s="182">
        <v>0.69</v>
      </c>
      <c r="L15" s="182">
        <v>0.69</v>
      </c>
      <c r="M15" s="182">
        <v>0.69</v>
      </c>
      <c r="O15" s="182">
        <v>0.69</v>
      </c>
      <c r="P15" s="182">
        <v>0.68</v>
      </c>
      <c r="T15" s="191">
        <f>SUMIF(Sheet1!$K$2:K1425,B15,Sheet1!$L$2:L1425)</f>
        <v>100</v>
      </c>
    </row>
    <row r="16" spans="2:22">
      <c r="B16" s="186" t="s">
        <v>42</v>
      </c>
      <c r="C16" s="186" t="s">
        <v>44</v>
      </c>
      <c r="E16" s="182">
        <v>0.73</v>
      </c>
      <c r="F16" s="182">
        <v>0.73</v>
      </c>
      <c r="G16" s="182">
        <v>0.73</v>
      </c>
      <c r="I16" s="182">
        <v>0.69</v>
      </c>
      <c r="J16" s="182">
        <v>0.69</v>
      </c>
      <c r="K16" s="182">
        <v>0.69</v>
      </c>
      <c r="L16" s="182">
        <v>0.69</v>
      </c>
      <c r="M16" s="182">
        <v>0.69</v>
      </c>
      <c r="O16" s="182">
        <v>0.69</v>
      </c>
      <c r="P16" s="182">
        <v>0.68</v>
      </c>
      <c r="T16" s="191">
        <f>SUMIF(Sheet1!$K$2:K1426,B16,Sheet1!$L$2:L1426)</f>
        <v>100</v>
      </c>
    </row>
    <row r="17" spans="2:22">
      <c r="B17" s="185" t="s">
        <v>43</v>
      </c>
      <c r="C17" s="186" t="s">
        <v>44</v>
      </c>
      <c r="E17" s="182">
        <v>0.73</v>
      </c>
      <c r="F17" s="182">
        <v>0.73</v>
      </c>
      <c r="G17" s="182">
        <v>0.73</v>
      </c>
      <c r="I17" s="182">
        <v>0.69</v>
      </c>
      <c r="J17" s="182">
        <v>0.69</v>
      </c>
      <c r="K17" s="182">
        <v>0.69</v>
      </c>
      <c r="L17" s="182">
        <v>0.69</v>
      </c>
      <c r="M17" s="182">
        <v>0.69</v>
      </c>
      <c r="O17" s="182">
        <v>0.69</v>
      </c>
      <c r="P17" s="182">
        <v>0.68</v>
      </c>
      <c r="T17" s="191">
        <f>SUMIF(Sheet1!$K$2:K1427,B17,Sheet1!$L$2:L1427)</f>
        <v>100</v>
      </c>
    </row>
    <row r="18" spans="2:22">
      <c r="B18" s="185" t="s">
        <v>155</v>
      </c>
      <c r="C18" s="186" t="s">
        <v>44</v>
      </c>
      <c r="E18" s="182">
        <v>0.73</v>
      </c>
      <c r="F18" s="182">
        <v>0.73</v>
      </c>
      <c r="G18" s="182">
        <v>0.73</v>
      </c>
      <c r="I18" s="182">
        <v>0.69</v>
      </c>
      <c r="J18" s="182">
        <v>0.69</v>
      </c>
      <c r="K18" s="182">
        <v>0.69</v>
      </c>
      <c r="L18" s="182">
        <v>0.69</v>
      </c>
      <c r="M18" s="182">
        <v>0.69</v>
      </c>
      <c r="O18" s="182">
        <v>0.69</v>
      </c>
      <c r="P18" s="182">
        <v>0.68</v>
      </c>
      <c r="T18" s="191">
        <f>SUMIF(Sheet1!$K$2:K1428,B18,Sheet1!$L$2:L1428)</f>
        <v>0</v>
      </c>
    </row>
    <row r="19" spans="2:22">
      <c r="B19" s="185" t="s">
        <v>100</v>
      </c>
      <c r="C19" s="186" t="s">
        <v>44</v>
      </c>
      <c r="E19" s="182">
        <v>0.73</v>
      </c>
      <c r="F19" s="182">
        <v>0.73</v>
      </c>
      <c r="G19" s="182">
        <v>0.73</v>
      </c>
      <c r="I19" s="182">
        <v>0.69</v>
      </c>
      <c r="J19" s="182">
        <v>0.69</v>
      </c>
      <c r="K19" s="182">
        <v>0.69</v>
      </c>
      <c r="L19" s="182">
        <v>0.69</v>
      </c>
      <c r="M19" s="182">
        <v>0.69</v>
      </c>
      <c r="O19" s="182">
        <v>0.69</v>
      </c>
      <c r="P19" s="182">
        <v>0.68</v>
      </c>
      <c r="T19" s="191">
        <f>SUMIF(Sheet1!$K$2:K1429,B19,Sheet1!$L$2:L1429)</f>
        <v>100</v>
      </c>
    </row>
    <row r="20" spans="2:22">
      <c r="B20" s="185" t="s">
        <v>149</v>
      </c>
      <c r="C20" s="186" t="s">
        <v>44</v>
      </c>
      <c r="E20" s="182">
        <v>0.73</v>
      </c>
      <c r="F20" s="182">
        <v>0.73</v>
      </c>
      <c r="G20" s="182">
        <v>0.73</v>
      </c>
      <c r="I20" s="182">
        <v>0.69</v>
      </c>
      <c r="J20" s="182">
        <v>0.69</v>
      </c>
      <c r="K20" s="182">
        <v>0.69</v>
      </c>
      <c r="L20" s="182">
        <v>0.69</v>
      </c>
      <c r="M20" s="182">
        <v>0.69</v>
      </c>
      <c r="O20" s="182">
        <v>0.69</v>
      </c>
      <c r="P20" s="182">
        <v>0.68</v>
      </c>
      <c r="T20" s="191">
        <f>SUMIF(Sheet1!$K$2:K1430,B20,Sheet1!$L$2:L1430)</f>
        <v>100</v>
      </c>
    </row>
    <row r="21" spans="2:22" s="194" customFormat="1" ht="5.0999999999999996" customHeight="1"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T21" s="197"/>
      <c r="U21" s="199"/>
      <c r="V21" s="199"/>
    </row>
    <row r="22" spans="2:22">
      <c r="B22" s="185" t="s">
        <v>45</v>
      </c>
      <c r="C22" s="186" t="s">
        <v>56</v>
      </c>
      <c r="E22" s="182">
        <v>0.53</v>
      </c>
      <c r="F22" s="182">
        <v>0.53</v>
      </c>
      <c r="G22" s="182">
        <v>0.53</v>
      </c>
      <c r="I22" s="182">
        <v>0.49</v>
      </c>
      <c r="J22" s="182">
        <v>0.49</v>
      </c>
      <c r="K22" s="182">
        <v>0.49</v>
      </c>
      <c r="L22" s="182">
        <v>0.49</v>
      </c>
      <c r="M22" s="182">
        <v>0.49</v>
      </c>
      <c r="O22" s="182">
        <v>0.47</v>
      </c>
      <c r="P22" s="182">
        <v>0.47</v>
      </c>
      <c r="T22" s="191">
        <f>SUMIF(Sheet1!$K$2:K1434,B22,Sheet1!$L$2:L1434)</f>
        <v>2750</v>
      </c>
      <c r="V22" s="187">
        <f>SUM(T22:T49)</f>
        <v>53500</v>
      </c>
    </row>
    <row r="23" spans="2:22">
      <c r="B23" s="185" t="s">
        <v>46</v>
      </c>
      <c r="C23" s="186" t="s">
        <v>56</v>
      </c>
      <c r="E23" s="182">
        <v>0.53</v>
      </c>
      <c r="F23" s="182">
        <v>0.53</v>
      </c>
      <c r="G23" s="182">
        <v>0.53</v>
      </c>
      <c r="I23" s="182">
        <v>0.49</v>
      </c>
      <c r="J23" s="182">
        <v>0.49</v>
      </c>
      <c r="K23" s="182">
        <v>0.49</v>
      </c>
      <c r="L23" s="182">
        <v>0.49</v>
      </c>
      <c r="M23" s="182">
        <v>0.49</v>
      </c>
      <c r="O23" s="182">
        <v>0.47</v>
      </c>
      <c r="P23" s="182">
        <v>0.47</v>
      </c>
      <c r="T23" s="191">
        <f>SUMIF(Sheet1!$K$2:K1435,B23,Sheet1!$L$2:L1435)</f>
        <v>1200</v>
      </c>
    </row>
    <row r="24" spans="2:22">
      <c r="B24" s="185" t="s">
        <v>111</v>
      </c>
      <c r="C24" s="186" t="s">
        <v>56</v>
      </c>
      <c r="E24" s="182">
        <v>0.53</v>
      </c>
      <c r="F24" s="182">
        <v>0.53</v>
      </c>
      <c r="G24" s="182">
        <v>0.53</v>
      </c>
      <c r="I24" s="182">
        <v>0.49</v>
      </c>
      <c r="J24" s="182">
        <v>0.49</v>
      </c>
      <c r="K24" s="182">
        <v>0.49</v>
      </c>
      <c r="L24" s="182">
        <v>0.49</v>
      </c>
      <c r="M24" s="182">
        <v>0.49</v>
      </c>
      <c r="O24" s="182">
        <v>0.47</v>
      </c>
      <c r="P24" s="182">
        <v>0.47</v>
      </c>
      <c r="T24" s="191">
        <f>SUMIF(Sheet1!$K$2:K1436,B24,Sheet1!$L$2:L1436)</f>
        <v>5250</v>
      </c>
      <c r="V24" s="186"/>
    </row>
    <row r="25" spans="2:22">
      <c r="B25" s="185" t="s">
        <v>47</v>
      </c>
      <c r="C25" s="186" t="s">
        <v>56</v>
      </c>
      <c r="E25" s="182">
        <v>0.53</v>
      </c>
      <c r="F25" s="182">
        <v>0.53</v>
      </c>
      <c r="G25" s="182">
        <v>0.53</v>
      </c>
      <c r="I25" s="182">
        <v>0.49</v>
      </c>
      <c r="J25" s="182">
        <v>0.49</v>
      </c>
      <c r="K25" s="182">
        <v>0.49</v>
      </c>
      <c r="L25" s="182">
        <v>0.49</v>
      </c>
      <c r="M25" s="182">
        <v>0.49</v>
      </c>
      <c r="O25" s="182">
        <v>0.47</v>
      </c>
      <c r="P25" s="182">
        <v>0.47</v>
      </c>
      <c r="T25" s="191">
        <f>SUMIF(Sheet1!$K$2:K1437,B25,Sheet1!$L$2:L1437)</f>
        <v>5900</v>
      </c>
    </row>
    <row r="26" spans="2:22">
      <c r="B26" s="185" t="s">
        <v>133</v>
      </c>
      <c r="C26" s="186" t="s">
        <v>56</v>
      </c>
      <c r="E26" s="182">
        <v>0.53</v>
      </c>
      <c r="F26" s="182">
        <v>0.53</v>
      </c>
      <c r="G26" s="182">
        <v>0.53</v>
      </c>
      <c r="I26" s="182">
        <v>0.49</v>
      </c>
      <c r="J26" s="182">
        <v>0.49</v>
      </c>
      <c r="K26" s="182">
        <v>0.49</v>
      </c>
      <c r="L26" s="182">
        <v>0.49</v>
      </c>
      <c r="M26" s="182">
        <v>0.49</v>
      </c>
      <c r="O26" s="182">
        <v>0.47</v>
      </c>
      <c r="P26" s="182">
        <v>0.47</v>
      </c>
      <c r="T26" s="191">
        <f>SUMIF(Sheet1!$K$2:K1438,B26,Sheet1!$L$2:L1438)</f>
        <v>1600</v>
      </c>
    </row>
    <row r="27" spans="2:22">
      <c r="B27" s="185" t="s">
        <v>112</v>
      </c>
      <c r="C27" s="186" t="s">
        <v>56</v>
      </c>
      <c r="E27" s="182">
        <v>0.53</v>
      </c>
      <c r="F27" s="182">
        <v>0.53</v>
      </c>
      <c r="G27" s="182">
        <v>0.53</v>
      </c>
      <c r="I27" s="182">
        <v>0.49</v>
      </c>
      <c r="J27" s="182">
        <v>0.49</v>
      </c>
      <c r="K27" s="182">
        <v>0.49</v>
      </c>
      <c r="L27" s="182">
        <v>0.49</v>
      </c>
      <c r="M27" s="182">
        <v>0.49</v>
      </c>
      <c r="O27" s="182">
        <v>0.47</v>
      </c>
      <c r="P27" s="182">
        <v>0.47</v>
      </c>
      <c r="T27" s="191">
        <f>SUMIF(Sheet1!$K$2:K1439,B27,Sheet1!$L$2:L1439)</f>
        <v>1300</v>
      </c>
    </row>
    <row r="28" spans="2:22">
      <c r="B28" s="185" t="s">
        <v>48</v>
      </c>
      <c r="C28" s="186" t="s">
        <v>56</v>
      </c>
      <c r="E28" s="182">
        <v>0.53</v>
      </c>
      <c r="F28" s="182">
        <v>0.53</v>
      </c>
      <c r="G28" s="182">
        <v>0.53</v>
      </c>
      <c r="I28" s="182">
        <v>0.49</v>
      </c>
      <c r="J28" s="182">
        <v>0.49</v>
      </c>
      <c r="K28" s="182">
        <v>0.49</v>
      </c>
      <c r="L28" s="182">
        <v>0.49</v>
      </c>
      <c r="M28" s="182">
        <v>0.49</v>
      </c>
      <c r="O28" s="182">
        <v>0.47</v>
      </c>
      <c r="P28" s="182">
        <v>0.47</v>
      </c>
      <c r="T28" s="191">
        <f>SUMIF(Sheet1!$K$2:K1440,B28,Sheet1!$L$2:L1440)</f>
        <v>11400</v>
      </c>
    </row>
    <row r="29" spans="2:22">
      <c r="B29" s="185" t="s">
        <v>109</v>
      </c>
      <c r="C29" s="186" t="s">
        <v>56</v>
      </c>
      <c r="E29" s="182">
        <v>0.53</v>
      </c>
      <c r="F29" s="182">
        <v>0.53</v>
      </c>
      <c r="G29" s="182">
        <v>0.53</v>
      </c>
      <c r="I29" s="182">
        <v>0.49</v>
      </c>
      <c r="J29" s="182">
        <v>0.49</v>
      </c>
      <c r="K29" s="182">
        <v>0.49</v>
      </c>
      <c r="L29" s="182">
        <v>0.49</v>
      </c>
      <c r="M29" s="182">
        <v>0.49</v>
      </c>
      <c r="O29" s="182">
        <v>0.47</v>
      </c>
      <c r="P29" s="182">
        <v>0.47</v>
      </c>
      <c r="T29" s="191">
        <f>SUMIF(Sheet1!$K$2:K1441,B29,Sheet1!$L$2:L1441)</f>
        <v>500</v>
      </c>
    </row>
    <row r="30" spans="2:22">
      <c r="B30" s="185" t="s">
        <v>113</v>
      </c>
      <c r="C30" s="186" t="s">
        <v>56</v>
      </c>
      <c r="E30" s="182">
        <v>0.53</v>
      </c>
      <c r="F30" s="182">
        <v>0.53</v>
      </c>
      <c r="G30" s="182">
        <v>0.53</v>
      </c>
      <c r="I30" s="182">
        <v>0.49</v>
      </c>
      <c r="J30" s="182">
        <v>0.49</v>
      </c>
      <c r="K30" s="182">
        <v>0.49</v>
      </c>
      <c r="L30" s="182">
        <v>0.49</v>
      </c>
      <c r="M30" s="182">
        <v>0.49</v>
      </c>
      <c r="O30" s="182">
        <v>0.47</v>
      </c>
      <c r="P30" s="182">
        <v>0.47</v>
      </c>
      <c r="T30" s="191">
        <f>SUMIF(Sheet1!$K$2:K1442,B30,Sheet1!$L$2:L1442)</f>
        <v>800</v>
      </c>
    </row>
    <row r="31" spans="2:22">
      <c r="B31" s="185" t="s">
        <v>91</v>
      </c>
      <c r="C31" s="186" t="s">
        <v>56</v>
      </c>
      <c r="E31" s="182">
        <v>0.53</v>
      </c>
      <c r="F31" s="182">
        <v>0.53</v>
      </c>
      <c r="G31" s="182">
        <v>0.53</v>
      </c>
      <c r="I31" s="182">
        <v>0.49</v>
      </c>
      <c r="J31" s="182">
        <v>0.49</v>
      </c>
      <c r="K31" s="182">
        <v>0.49</v>
      </c>
      <c r="L31" s="182">
        <v>0.49</v>
      </c>
      <c r="M31" s="182">
        <v>0.49</v>
      </c>
      <c r="O31" s="182">
        <v>0.47</v>
      </c>
      <c r="P31" s="182">
        <v>0.47</v>
      </c>
      <c r="T31" s="191">
        <f>SUMIF(Sheet1!$K$2:K1443,B31,Sheet1!$L$2:L1443)</f>
        <v>2300</v>
      </c>
    </row>
    <row r="32" spans="2:22">
      <c r="B32" s="185" t="s">
        <v>156</v>
      </c>
      <c r="C32" s="186" t="s">
        <v>56</v>
      </c>
      <c r="E32" s="182">
        <v>0.53</v>
      </c>
      <c r="F32" s="182">
        <v>0.53</v>
      </c>
      <c r="G32" s="182">
        <v>0.53</v>
      </c>
      <c r="I32" s="182">
        <v>0.49</v>
      </c>
      <c r="J32" s="182">
        <v>0.49</v>
      </c>
      <c r="K32" s="182">
        <v>0.49</v>
      </c>
      <c r="L32" s="182">
        <v>0.49</v>
      </c>
      <c r="M32" s="182">
        <v>0.49</v>
      </c>
      <c r="O32" s="182">
        <v>0.47</v>
      </c>
      <c r="P32" s="182">
        <v>0.47</v>
      </c>
      <c r="T32" s="191">
        <f>SUMIF(Sheet1!$K$2:K1444,B32,Sheet1!$L$2:L1444)</f>
        <v>3400</v>
      </c>
    </row>
    <row r="33" spans="2:20">
      <c r="B33" s="185" t="s">
        <v>165</v>
      </c>
      <c r="C33" s="186" t="s">
        <v>56</v>
      </c>
      <c r="E33" s="182">
        <v>0.53</v>
      </c>
      <c r="F33" s="182">
        <v>0.53</v>
      </c>
      <c r="G33" s="182">
        <v>0.53</v>
      </c>
      <c r="I33" s="182">
        <v>0.49</v>
      </c>
      <c r="J33" s="182">
        <v>0.49</v>
      </c>
      <c r="K33" s="182">
        <v>0.49</v>
      </c>
      <c r="L33" s="182">
        <v>0.49</v>
      </c>
      <c r="M33" s="182">
        <v>0.49</v>
      </c>
      <c r="O33" s="182">
        <v>0.47</v>
      </c>
      <c r="P33" s="182">
        <v>0.47</v>
      </c>
      <c r="T33" s="191">
        <f>SUMIF(Sheet1!$K$2:K1445,B33,Sheet1!$L$2:L1445)</f>
        <v>4000</v>
      </c>
    </row>
    <row r="34" spans="2:20">
      <c r="B34" s="185" t="s">
        <v>157</v>
      </c>
      <c r="C34" s="186" t="s">
        <v>56</v>
      </c>
      <c r="E34" s="182">
        <v>0.53</v>
      </c>
      <c r="F34" s="182">
        <v>0.53</v>
      </c>
      <c r="G34" s="182">
        <v>0.53</v>
      </c>
      <c r="I34" s="182">
        <v>0.49</v>
      </c>
      <c r="J34" s="182">
        <v>0.49</v>
      </c>
      <c r="K34" s="182">
        <v>0.49</v>
      </c>
      <c r="L34" s="182">
        <v>0.49</v>
      </c>
      <c r="M34" s="182">
        <v>0.49</v>
      </c>
      <c r="O34" s="182">
        <v>0.47</v>
      </c>
      <c r="P34" s="182">
        <v>0.47</v>
      </c>
      <c r="T34" s="191">
        <f>SUMIF(Sheet1!$K$2:K1446,B34,Sheet1!$L$2:L1446)</f>
        <v>1800</v>
      </c>
    </row>
    <row r="35" spans="2:20">
      <c r="B35" s="185" t="s">
        <v>153</v>
      </c>
      <c r="C35" s="186" t="s">
        <v>56</v>
      </c>
      <c r="E35" s="182">
        <v>0.53</v>
      </c>
      <c r="F35" s="182">
        <v>0.53</v>
      </c>
      <c r="G35" s="182">
        <v>0.53</v>
      </c>
      <c r="I35" s="182">
        <v>0.49</v>
      </c>
      <c r="J35" s="182">
        <v>0.49</v>
      </c>
      <c r="K35" s="182">
        <v>0.49</v>
      </c>
      <c r="L35" s="182">
        <v>0.49</v>
      </c>
      <c r="M35" s="182">
        <v>0.49</v>
      </c>
      <c r="O35" s="182">
        <v>0.47</v>
      </c>
      <c r="P35" s="182">
        <v>0.47</v>
      </c>
      <c r="T35" s="191">
        <f>SUMIF(Sheet1!$K$2:K1447,B35,Sheet1!$L$2:L1447)</f>
        <v>1300</v>
      </c>
    </row>
    <row r="36" spans="2:20">
      <c r="B36" s="185" t="s">
        <v>158</v>
      </c>
      <c r="C36" s="186" t="s">
        <v>56</v>
      </c>
      <c r="E36" s="182">
        <v>0.53</v>
      </c>
      <c r="F36" s="182">
        <v>0.53</v>
      </c>
      <c r="G36" s="182">
        <v>0.53</v>
      </c>
      <c r="I36" s="182">
        <v>0.49</v>
      </c>
      <c r="J36" s="182">
        <v>0.49</v>
      </c>
      <c r="K36" s="182">
        <v>0.49</v>
      </c>
      <c r="L36" s="182">
        <v>0.49</v>
      </c>
      <c r="M36" s="182">
        <v>0.49</v>
      </c>
      <c r="O36" s="182">
        <v>0.47</v>
      </c>
      <c r="P36" s="182">
        <v>0.47</v>
      </c>
      <c r="T36" s="191">
        <f>SUMIF(Sheet1!$K$2:K1448,B36,Sheet1!$L$2:L1448)</f>
        <v>100</v>
      </c>
    </row>
    <row r="37" spans="2:20">
      <c r="B37" s="185" t="s">
        <v>134</v>
      </c>
      <c r="C37" s="186" t="s">
        <v>56</v>
      </c>
      <c r="E37" s="182">
        <v>0.53</v>
      </c>
      <c r="F37" s="182">
        <v>0.53</v>
      </c>
      <c r="G37" s="182">
        <v>0.53</v>
      </c>
      <c r="I37" s="182">
        <v>0.49</v>
      </c>
      <c r="J37" s="182">
        <v>0.49</v>
      </c>
      <c r="K37" s="182">
        <v>0.49</v>
      </c>
      <c r="L37" s="182">
        <v>0.49</v>
      </c>
      <c r="M37" s="182">
        <v>0.49</v>
      </c>
      <c r="O37" s="182">
        <v>0.47</v>
      </c>
      <c r="P37" s="182">
        <v>0.47</v>
      </c>
      <c r="T37" s="191">
        <f>SUMIF(Sheet1!$K$2:K1449,B37,Sheet1!$L$2:L1449)</f>
        <v>600</v>
      </c>
    </row>
    <row r="38" spans="2:20">
      <c r="B38" s="185" t="s">
        <v>114</v>
      </c>
      <c r="C38" s="186" t="s">
        <v>56</v>
      </c>
      <c r="E38" s="182">
        <v>0.53</v>
      </c>
      <c r="F38" s="182">
        <v>0.53</v>
      </c>
      <c r="G38" s="182">
        <v>0.53</v>
      </c>
      <c r="I38" s="182">
        <v>0.49</v>
      </c>
      <c r="J38" s="182">
        <v>0.49</v>
      </c>
      <c r="K38" s="182">
        <v>0.49</v>
      </c>
      <c r="L38" s="182">
        <v>0.49</v>
      </c>
      <c r="M38" s="182">
        <v>0.49</v>
      </c>
      <c r="O38" s="182">
        <v>0.47</v>
      </c>
      <c r="P38" s="182">
        <v>0.47</v>
      </c>
      <c r="T38" s="191">
        <f>SUMIF(Sheet1!$K$2:K1450,B38,Sheet1!$L$2:L1450)</f>
        <v>950</v>
      </c>
    </row>
    <row r="39" spans="2:20">
      <c r="B39" s="185" t="s">
        <v>159</v>
      </c>
      <c r="C39" s="186" t="s">
        <v>56</v>
      </c>
      <c r="E39" s="182">
        <v>0.53</v>
      </c>
      <c r="F39" s="182">
        <v>0.53</v>
      </c>
      <c r="G39" s="182">
        <v>0.53</v>
      </c>
      <c r="I39" s="182">
        <v>0.49</v>
      </c>
      <c r="J39" s="182">
        <v>0.49</v>
      </c>
      <c r="K39" s="182">
        <v>0.49</v>
      </c>
      <c r="L39" s="182">
        <v>0.49</v>
      </c>
      <c r="M39" s="182">
        <v>0.49</v>
      </c>
      <c r="O39" s="182">
        <v>0.47</v>
      </c>
      <c r="P39" s="182">
        <v>0.47</v>
      </c>
      <c r="T39" s="191">
        <f>SUMIF(Sheet1!$K$2:K1451,B39,Sheet1!$L$2:L1451)</f>
        <v>200</v>
      </c>
    </row>
    <row r="40" spans="2:20">
      <c r="B40" s="185" t="s">
        <v>169</v>
      </c>
      <c r="C40" s="186" t="s">
        <v>56</v>
      </c>
      <c r="E40" s="182">
        <v>0.53</v>
      </c>
      <c r="F40" s="182">
        <v>0.53</v>
      </c>
      <c r="G40" s="182">
        <v>0.53</v>
      </c>
      <c r="I40" s="182">
        <v>0.49</v>
      </c>
      <c r="J40" s="182">
        <v>0.49</v>
      </c>
      <c r="K40" s="182">
        <v>0.49</v>
      </c>
      <c r="L40" s="182">
        <v>0.49</v>
      </c>
      <c r="M40" s="182">
        <v>0.49</v>
      </c>
      <c r="O40" s="182">
        <v>0.47</v>
      </c>
      <c r="P40" s="182">
        <v>0.47</v>
      </c>
      <c r="T40" s="191">
        <f>SUMIF(Sheet1!$K$2:K1452,B40,Sheet1!$L$2:L1452)</f>
        <v>2700</v>
      </c>
    </row>
    <row r="41" spans="2:20">
      <c r="B41" s="185" t="s">
        <v>161</v>
      </c>
      <c r="C41" s="186" t="s">
        <v>56</v>
      </c>
      <c r="E41" s="182">
        <v>0.53</v>
      </c>
      <c r="F41" s="182">
        <v>0.53</v>
      </c>
      <c r="G41" s="182">
        <v>0.53</v>
      </c>
      <c r="I41" s="182">
        <v>0.49</v>
      </c>
      <c r="J41" s="182">
        <v>0.49</v>
      </c>
      <c r="K41" s="182">
        <v>0.49</v>
      </c>
      <c r="L41" s="182">
        <v>0.49</v>
      </c>
      <c r="M41" s="182">
        <v>0.49</v>
      </c>
      <c r="O41" s="182">
        <v>0.47</v>
      </c>
      <c r="P41" s="182">
        <v>0.47</v>
      </c>
      <c r="T41" s="191">
        <f>SUMIF(Sheet1!$K$2:K1453,B41,Sheet1!$L$2:L1453)</f>
        <v>1200</v>
      </c>
    </row>
    <row r="42" spans="2:20">
      <c r="B42" s="185" t="s">
        <v>162</v>
      </c>
      <c r="C42" s="186" t="s">
        <v>56</v>
      </c>
      <c r="E42" s="182">
        <v>0.53</v>
      </c>
      <c r="F42" s="182">
        <v>0.53</v>
      </c>
      <c r="G42" s="182">
        <v>0.53</v>
      </c>
      <c r="I42" s="182">
        <v>0.49</v>
      </c>
      <c r="J42" s="182">
        <v>0.49</v>
      </c>
      <c r="K42" s="182">
        <v>0.49</v>
      </c>
      <c r="L42" s="182">
        <v>0.49</v>
      </c>
      <c r="M42" s="182">
        <v>0.49</v>
      </c>
      <c r="O42" s="182">
        <v>0.47</v>
      </c>
      <c r="P42" s="182">
        <v>0.47</v>
      </c>
      <c r="T42" s="191">
        <f>SUMIF(Sheet1!$K$2:K1454,B42,Sheet1!$L$2:L1454)</f>
        <v>800</v>
      </c>
    </row>
    <row r="43" spans="2:20">
      <c r="B43" s="185" t="s">
        <v>163</v>
      </c>
      <c r="C43" s="186" t="s">
        <v>56</v>
      </c>
      <c r="E43" s="182">
        <v>0.53</v>
      </c>
      <c r="F43" s="182">
        <v>0.53</v>
      </c>
      <c r="G43" s="182">
        <v>0.53</v>
      </c>
      <c r="I43" s="182">
        <v>0.49</v>
      </c>
      <c r="J43" s="182">
        <v>0.49</v>
      </c>
      <c r="K43" s="182">
        <v>0.49</v>
      </c>
      <c r="L43" s="182">
        <v>0.49</v>
      </c>
      <c r="M43" s="182">
        <v>0.49</v>
      </c>
      <c r="O43" s="182">
        <v>0.47</v>
      </c>
      <c r="P43" s="182">
        <v>0.47</v>
      </c>
      <c r="T43" s="191">
        <f>SUMIF(Sheet1!$K$2:K1455,B43,Sheet1!$L$2:L1455)</f>
        <v>900</v>
      </c>
    </row>
    <row r="44" spans="2:20">
      <c r="B44" s="185" t="s">
        <v>164</v>
      </c>
      <c r="C44" s="186" t="s">
        <v>56</v>
      </c>
      <c r="E44" s="182">
        <v>0.53</v>
      </c>
      <c r="F44" s="182">
        <v>0.53</v>
      </c>
      <c r="G44" s="182">
        <v>0.53</v>
      </c>
      <c r="I44" s="182">
        <v>0.49</v>
      </c>
      <c r="J44" s="182">
        <v>0.49</v>
      </c>
      <c r="K44" s="182">
        <v>0.49</v>
      </c>
      <c r="L44" s="182">
        <v>0.49</v>
      </c>
      <c r="M44" s="182">
        <v>0.49</v>
      </c>
      <c r="O44" s="182">
        <v>0.47</v>
      </c>
      <c r="P44" s="182">
        <v>0.47</v>
      </c>
      <c r="T44" s="191">
        <f>SUMIF(Sheet1!$K$2:K1456,B44,Sheet1!$L$2:L1456)</f>
        <v>400</v>
      </c>
    </row>
    <row r="45" spans="2:20">
      <c r="B45" s="185" t="s">
        <v>160</v>
      </c>
      <c r="C45" s="186" t="s">
        <v>56</v>
      </c>
      <c r="E45" s="182">
        <v>0.53</v>
      </c>
      <c r="F45" s="182">
        <v>0.53</v>
      </c>
      <c r="G45" s="182">
        <v>0.53</v>
      </c>
      <c r="I45" s="182">
        <v>0.49</v>
      </c>
      <c r="J45" s="182">
        <v>0.49</v>
      </c>
      <c r="K45" s="182">
        <v>0.49</v>
      </c>
      <c r="L45" s="182">
        <v>0.49</v>
      </c>
      <c r="M45" s="182">
        <v>0.49</v>
      </c>
      <c r="O45" s="182">
        <v>0.47</v>
      </c>
      <c r="P45" s="182">
        <v>0.47</v>
      </c>
      <c r="T45" s="191">
        <f>SUMIF(Sheet1!$K$2:K1457,B45,Sheet1!$L$2:L1457)</f>
        <v>200</v>
      </c>
    </row>
    <row r="46" spans="2:20">
      <c r="B46" s="185" t="s">
        <v>135</v>
      </c>
      <c r="C46" s="186" t="s">
        <v>56</v>
      </c>
      <c r="E46" s="182">
        <v>0.53</v>
      </c>
      <c r="F46" s="182">
        <v>0.53</v>
      </c>
      <c r="G46" s="182">
        <v>0.53</v>
      </c>
      <c r="I46" s="182">
        <v>0.49</v>
      </c>
      <c r="J46" s="182">
        <v>0.49</v>
      </c>
      <c r="K46" s="182">
        <v>0.49</v>
      </c>
      <c r="L46" s="182">
        <v>0.49</v>
      </c>
      <c r="M46" s="182">
        <v>0.49</v>
      </c>
      <c r="O46" s="182">
        <v>0.47</v>
      </c>
      <c r="P46" s="182">
        <v>0.47</v>
      </c>
      <c r="T46" s="191">
        <f>SUMIF(Sheet1!$K$2:K1458,B46,Sheet1!$L$2:L1458)</f>
        <v>750</v>
      </c>
    </row>
    <row r="47" spans="2:20">
      <c r="B47" s="185" t="s">
        <v>166</v>
      </c>
      <c r="C47" s="186" t="s">
        <v>56</v>
      </c>
      <c r="E47" s="182">
        <v>0.53</v>
      </c>
      <c r="F47" s="182">
        <v>0.53</v>
      </c>
      <c r="G47" s="182">
        <v>0.53</v>
      </c>
      <c r="I47" s="182">
        <v>0.49</v>
      </c>
      <c r="J47" s="182">
        <v>0.49</v>
      </c>
      <c r="K47" s="182">
        <v>0.49</v>
      </c>
      <c r="L47" s="182">
        <v>0.49</v>
      </c>
      <c r="M47" s="182">
        <v>0.49</v>
      </c>
      <c r="O47" s="182">
        <v>0.47</v>
      </c>
      <c r="P47" s="182">
        <v>0.47</v>
      </c>
      <c r="T47" s="191">
        <f>SUMIF(Sheet1!$K$2:K1459,B47,Sheet1!$L$2:L1459)</f>
        <v>600</v>
      </c>
    </row>
    <row r="48" spans="2:20">
      <c r="B48" s="185" t="s">
        <v>167</v>
      </c>
      <c r="C48" s="186" t="s">
        <v>56</v>
      </c>
      <c r="E48" s="182">
        <v>0.53</v>
      </c>
      <c r="F48" s="182">
        <v>0.53</v>
      </c>
      <c r="G48" s="182">
        <v>0.53</v>
      </c>
      <c r="I48" s="182">
        <v>0.49</v>
      </c>
      <c r="J48" s="182">
        <v>0.49</v>
      </c>
      <c r="K48" s="182">
        <v>0.49</v>
      </c>
      <c r="L48" s="182">
        <v>0.49</v>
      </c>
      <c r="M48" s="182">
        <v>0.49</v>
      </c>
      <c r="O48" s="182">
        <v>0.47</v>
      </c>
      <c r="P48" s="182">
        <v>0.47</v>
      </c>
      <c r="T48" s="191">
        <f>SUMIF(Sheet1!$K$2:K1460,B48,Sheet1!$L$2:L1460)</f>
        <v>400</v>
      </c>
    </row>
    <row r="49" spans="2:22">
      <c r="B49" s="185" t="s">
        <v>168</v>
      </c>
      <c r="C49" s="186" t="s">
        <v>56</v>
      </c>
      <c r="E49" s="182">
        <v>0.53</v>
      </c>
      <c r="F49" s="182">
        <v>0.53</v>
      </c>
      <c r="G49" s="182">
        <v>0.53</v>
      </c>
      <c r="I49" s="182">
        <v>0.49</v>
      </c>
      <c r="J49" s="182">
        <v>0.49</v>
      </c>
      <c r="K49" s="182">
        <v>0.49</v>
      </c>
      <c r="L49" s="182">
        <v>0.49</v>
      </c>
      <c r="M49" s="182">
        <v>0.49</v>
      </c>
      <c r="O49" s="182">
        <v>0.47</v>
      </c>
      <c r="P49" s="182">
        <v>0.47</v>
      </c>
      <c r="T49" s="191">
        <f>SUMIF(Sheet1!$K$2:K1461,B49,Sheet1!$L$2:L1461)</f>
        <v>200</v>
      </c>
    </row>
    <row r="50" spans="2:22" s="194" customFormat="1" ht="5.0999999999999996" customHeight="1">
      <c r="B50" s="201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T50" s="197"/>
      <c r="U50" s="199"/>
      <c r="V50" s="199"/>
    </row>
    <row r="51" spans="2:22">
      <c r="B51" s="186" t="s">
        <v>49</v>
      </c>
      <c r="C51" s="183" t="s">
        <v>57</v>
      </c>
      <c r="D51" s="200"/>
      <c r="E51" s="182">
        <v>1.5</v>
      </c>
      <c r="F51" s="182">
        <v>1.5</v>
      </c>
      <c r="G51" s="182">
        <v>1.3</v>
      </c>
      <c r="I51" s="182">
        <v>1.3</v>
      </c>
      <c r="J51" s="182">
        <v>1.2</v>
      </c>
      <c r="K51" s="182">
        <v>1.2</v>
      </c>
      <c r="L51" s="182">
        <v>1.2</v>
      </c>
      <c r="M51" s="182">
        <v>1.2</v>
      </c>
      <c r="O51" s="182">
        <v>1.2</v>
      </c>
      <c r="P51" s="182">
        <v>1.1000000000000001</v>
      </c>
    </row>
    <row r="52" spans="2:22">
      <c r="B52" s="186" t="s">
        <v>50</v>
      </c>
      <c r="C52" s="183" t="s">
        <v>151</v>
      </c>
      <c r="D52" s="200"/>
      <c r="E52" s="182">
        <v>1.5</v>
      </c>
      <c r="F52" s="182">
        <v>1.5</v>
      </c>
      <c r="G52" s="182">
        <v>1.3</v>
      </c>
      <c r="I52" s="182">
        <v>1.3</v>
      </c>
      <c r="J52" s="182">
        <v>1.2</v>
      </c>
      <c r="K52" s="182">
        <v>1.2</v>
      </c>
      <c r="L52" s="182">
        <v>1.2</v>
      </c>
      <c r="M52" s="182">
        <v>1.2</v>
      </c>
      <c r="O52" s="182">
        <v>1.2</v>
      </c>
      <c r="P52" s="182">
        <v>1.1000000000000001</v>
      </c>
    </row>
    <row r="53" spans="2:22">
      <c r="B53" s="186" t="s">
        <v>51</v>
      </c>
      <c r="C53" s="183" t="s">
        <v>58</v>
      </c>
      <c r="D53" s="200"/>
      <c r="E53" s="182">
        <v>1.5</v>
      </c>
      <c r="F53" s="182">
        <v>1.5</v>
      </c>
      <c r="G53" s="182">
        <v>1.3</v>
      </c>
      <c r="I53" s="182">
        <v>1.3</v>
      </c>
      <c r="J53" s="182">
        <v>1.2</v>
      </c>
      <c r="K53" s="182">
        <v>1.2</v>
      </c>
      <c r="L53" s="182">
        <v>1.2</v>
      </c>
      <c r="M53" s="182">
        <v>1.2</v>
      </c>
      <c r="O53" s="182">
        <v>1.2</v>
      </c>
      <c r="P53" s="182">
        <v>1.1000000000000001</v>
      </c>
    </row>
    <row r="54" spans="2:22">
      <c r="B54" s="186" t="s">
        <v>52</v>
      </c>
      <c r="C54" s="183" t="s">
        <v>59</v>
      </c>
      <c r="D54" s="200"/>
      <c r="E54" s="182">
        <v>1.5</v>
      </c>
      <c r="F54" s="182">
        <v>1.5</v>
      </c>
      <c r="G54" s="182">
        <v>1.3</v>
      </c>
      <c r="I54" s="182">
        <v>1.3</v>
      </c>
      <c r="J54" s="182">
        <v>1.2</v>
      </c>
      <c r="K54" s="182">
        <v>1.2</v>
      </c>
      <c r="L54" s="182">
        <v>1.2</v>
      </c>
      <c r="M54" s="182">
        <v>1.2</v>
      </c>
      <c r="O54" s="182">
        <v>1.2</v>
      </c>
      <c r="P54" s="182">
        <v>1.1000000000000001</v>
      </c>
    </row>
    <row r="55" spans="2:22">
      <c r="B55" s="186" t="s">
        <v>53</v>
      </c>
      <c r="C55" s="183" t="s">
        <v>60</v>
      </c>
      <c r="D55" s="200"/>
      <c r="E55" s="182">
        <v>1.5</v>
      </c>
      <c r="F55" s="182">
        <v>1.5</v>
      </c>
      <c r="G55" s="182">
        <v>1.3</v>
      </c>
      <c r="I55" s="182">
        <v>1.3</v>
      </c>
      <c r="J55" s="182">
        <v>1.2</v>
      </c>
      <c r="K55" s="182">
        <v>1.2</v>
      </c>
      <c r="L55" s="182">
        <v>1.2</v>
      </c>
      <c r="M55" s="182">
        <v>1.2</v>
      </c>
      <c r="O55" s="182">
        <v>1.2</v>
      </c>
      <c r="P55" s="182">
        <v>1.1000000000000001</v>
      </c>
    </row>
    <row r="56" spans="2:22">
      <c r="B56" s="186" t="s">
        <v>54</v>
      </c>
      <c r="C56" s="183" t="s">
        <v>152</v>
      </c>
      <c r="D56" s="200"/>
      <c r="E56" s="182">
        <v>1.5</v>
      </c>
      <c r="F56" s="182">
        <v>1.5</v>
      </c>
      <c r="G56" s="182">
        <v>1.3</v>
      </c>
      <c r="I56" s="182">
        <v>1.3</v>
      </c>
      <c r="J56" s="182">
        <v>1.2</v>
      </c>
      <c r="K56" s="182">
        <v>1.2</v>
      </c>
      <c r="L56" s="182">
        <v>1.2</v>
      </c>
      <c r="M56" s="182">
        <v>1.2</v>
      </c>
      <c r="O56" s="182">
        <v>1.2</v>
      </c>
      <c r="P56" s="182">
        <v>1.1000000000000001</v>
      </c>
    </row>
    <row r="57" spans="2:22">
      <c r="B57" s="186" t="s">
        <v>123</v>
      </c>
      <c r="C57" s="183" t="s">
        <v>125</v>
      </c>
      <c r="D57" s="200"/>
      <c r="E57" s="182">
        <v>1.5</v>
      </c>
      <c r="F57" s="182">
        <v>0.75</v>
      </c>
      <c r="G57" s="182">
        <v>0.75</v>
      </c>
      <c r="I57" s="182">
        <v>0.75</v>
      </c>
      <c r="J57" s="182">
        <v>0.75</v>
      </c>
      <c r="K57" s="182">
        <v>0.75</v>
      </c>
      <c r="L57" s="182">
        <v>0.75</v>
      </c>
      <c r="M57" s="182">
        <v>0.75</v>
      </c>
      <c r="O57" s="182">
        <v>0.75</v>
      </c>
      <c r="P57" s="182">
        <v>0.75</v>
      </c>
    </row>
    <row r="58" spans="2:22">
      <c r="B58" s="186" t="s">
        <v>121</v>
      </c>
      <c r="C58" s="183" t="s">
        <v>126</v>
      </c>
      <c r="D58" s="200"/>
      <c r="E58" s="182">
        <v>1.5</v>
      </c>
      <c r="F58" s="182">
        <v>0.75</v>
      </c>
      <c r="G58" s="182">
        <v>0.75</v>
      </c>
      <c r="I58" s="182">
        <v>0.75</v>
      </c>
      <c r="J58" s="182">
        <v>0.75</v>
      </c>
      <c r="K58" s="182">
        <v>0.75</v>
      </c>
      <c r="L58" s="182">
        <v>0.75</v>
      </c>
      <c r="M58" s="182">
        <v>0.75</v>
      </c>
      <c r="O58" s="182">
        <v>0.75</v>
      </c>
      <c r="P58" s="182">
        <v>0.75</v>
      </c>
    </row>
    <row r="59" spans="2:22">
      <c r="B59" s="186" t="s">
        <v>120</v>
      </c>
      <c r="C59" s="183" t="s">
        <v>127</v>
      </c>
      <c r="D59" s="200"/>
      <c r="E59" s="182">
        <v>1.45</v>
      </c>
      <c r="F59" s="182">
        <v>0.93</v>
      </c>
      <c r="G59" s="182">
        <v>0.93</v>
      </c>
      <c r="I59" s="182">
        <v>0.93</v>
      </c>
      <c r="J59" s="182">
        <v>0.93</v>
      </c>
      <c r="K59" s="182">
        <v>0.93</v>
      </c>
      <c r="L59" s="182">
        <v>0.93</v>
      </c>
      <c r="M59" s="182">
        <v>0.93</v>
      </c>
      <c r="O59" s="182">
        <v>0.93</v>
      </c>
      <c r="P59" s="182">
        <v>0.93</v>
      </c>
    </row>
    <row r="60" spans="2:22">
      <c r="B60" s="186" t="s">
        <v>104</v>
      </c>
      <c r="C60" s="183" t="s">
        <v>105</v>
      </c>
      <c r="D60" s="200"/>
      <c r="E60" s="182">
        <v>0.93</v>
      </c>
      <c r="F60" s="182">
        <v>0.93</v>
      </c>
      <c r="G60" s="182">
        <v>0.93</v>
      </c>
      <c r="I60" s="182">
        <v>0.93</v>
      </c>
      <c r="J60" s="182">
        <v>0.93</v>
      </c>
      <c r="K60" s="182">
        <v>0.93</v>
      </c>
      <c r="L60" s="182">
        <v>0.93</v>
      </c>
      <c r="M60" s="182">
        <v>0.93</v>
      </c>
      <c r="O60" s="182">
        <v>0.93</v>
      </c>
      <c r="P60" s="182">
        <v>0.93</v>
      </c>
    </row>
    <row r="61" spans="2:22" s="194" customFormat="1" ht="5.0999999999999996" customHeight="1">
      <c r="C61" s="200"/>
      <c r="D61" s="200"/>
      <c r="E61" s="195"/>
      <c r="F61" s="195"/>
      <c r="G61" s="195"/>
      <c r="H61" s="182"/>
      <c r="I61" s="195"/>
      <c r="J61" s="195"/>
      <c r="K61" s="195"/>
      <c r="L61" s="195"/>
      <c r="M61" s="195"/>
      <c r="N61" s="182"/>
      <c r="O61" s="195"/>
      <c r="P61" s="195"/>
      <c r="T61" s="197"/>
      <c r="U61" s="199"/>
      <c r="V61" s="199"/>
    </row>
    <row r="62" spans="2:22">
      <c r="B62" s="185" t="s">
        <v>602</v>
      </c>
      <c r="C62" s="185" t="s">
        <v>61</v>
      </c>
      <c r="E62" s="182">
        <v>0.95</v>
      </c>
      <c r="F62" s="182">
        <v>0.95</v>
      </c>
      <c r="G62" s="182">
        <v>0.95</v>
      </c>
      <c r="I62" s="182">
        <v>0.89</v>
      </c>
      <c r="J62" s="182">
        <v>0.89</v>
      </c>
      <c r="K62" s="182">
        <v>0.89</v>
      </c>
      <c r="L62" s="182">
        <v>0.89</v>
      </c>
      <c r="M62" s="182">
        <v>0.89</v>
      </c>
      <c r="O62" s="182">
        <v>0.89</v>
      </c>
      <c r="P62" s="182">
        <v>0.89</v>
      </c>
    </row>
    <row r="63" spans="2:22">
      <c r="B63" s="185" t="s">
        <v>603</v>
      </c>
      <c r="C63" s="185" t="s">
        <v>61</v>
      </c>
      <c r="E63" s="182">
        <v>0.95</v>
      </c>
      <c r="F63" s="182">
        <v>0.95</v>
      </c>
      <c r="G63" s="182">
        <v>0.95</v>
      </c>
      <c r="I63" s="182">
        <v>0.89</v>
      </c>
      <c r="J63" s="182">
        <v>0.89</v>
      </c>
      <c r="K63" s="182">
        <v>0.89</v>
      </c>
      <c r="L63" s="182">
        <v>0.89</v>
      </c>
      <c r="M63" s="182">
        <v>0.89</v>
      </c>
      <c r="O63" s="182">
        <v>0.89</v>
      </c>
      <c r="P63" s="182">
        <v>0.89</v>
      </c>
    </row>
    <row r="64" spans="2:22">
      <c r="B64" s="186" t="s">
        <v>101</v>
      </c>
      <c r="C64" s="186" t="s">
        <v>61</v>
      </c>
      <c r="E64" s="182">
        <v>1.02</v>
      </c>
      <c r="F64" s="182">
        <v>1.02</v>
      </c>
      <c r="G64" s="182">
        <v>1.02</v>
      </c>
      <c r="I64" s="182">
        <v>1.02</v>
      </c>
      <c r="J64" s="182">
        <v>0.99</v>
      </c>
      <c r="K64" s="182">
        <v>0.99</v>
      </c>
      <c r="L64" s="182">
        <v>0.99</v>
      </c>
      <c r="M64" s="182">
        <v>0.96</v>
      </c>
      <c r="O64" s="182">
        <v>0.96</v>
      </c>
      <c r="P64" s="182">
        <v>0.94</v>
      </c>
    </row>
    <row r="65" spans="2:22">
      <c r="B65" s="186" t="s">
        <v>55</v>
      </c>
      <c r="C65" s="186" t="s">
        <v>62</v>
      </c>
      <c r="E65" s="182">
        <v>1.08</v>
      </c>
      <c r="F65" s="182">
        <v>1.08</v>
      </c>
      <c r="G65" s="182">
        <v>1.08</v>
      </c>
      <c r="I65" s="182">
        <v>1.08</v>
      </c>
      <c r="J65" s="182">
        <v>1.08</v>
      </c>
      <c r="K65" s="182">
        <v>1.08</v>
      </c>
      <c r="L65" s="182">
        <v>1.08</v>
      </c>
      <c r="M65" s="182">
        <v>1.08</v>
      </c>
      <c r="O65" s="182">
        <v>1.08</v>
      </c>
      <c r="P65" s="182">
        <v>1.08</v>
      </c>
    </row>
    <row r="66" spans="2:22">
      <c r="B66" s="186" t="s">
        <v>122</v>
      </c>
      <c r="C66" s="186" t="s">
        <v>62</v>
      </c>
      <c r="E66" s="182">
        <v>1.1200000000000001</v>
      </c>
      <c r="F66" s="182">
        <v>1.1200000000000001</v>
      </c>
      <c r="G66" s="182">
        <v>1.1200000000000001</v>
      </c>
      <c r="I66" s="182">
        <v>1.1200000000000001</v>
      </c>
      <c r="J66" s="182">
        <v>1.1000000000000001</v>
      </c>
      <c r="K66" s="182">
        <v>1.1000000000000001</v>
      </c>
      <c r="L66" s="182">
        <v>1.1000000000000001</v>
      </c>
      <c r="M66" s="182">
        <v>1.08</v>
      </c>
      <c r="O66" s="182">
        <v>1.08</v>
      </c>
      <c r="P66" s="182">
        <v>1.07</v>
      </c>
    </row>
    <row r="67" spans="2:22">
      <c r="B67" s="186" t="s">
        <v>124</v>
      </c>
      <c r="C67" s="186" t="s">
        <v>62</v>
      </c>
      <c r="E67" s="182">
        <v>1.1200000000000001</v>
      </c>
      <c r="F67" s="182">
        <v>1.1200000000000001</v>
      </c>
      <c r="G67" s="182">
        <v>1.1200000000000001</v>
      </c>
      <c r="I67" s="182">
        <v>1.1200000000000001</v>
      </c>
      <c r="J67" s="182">
        <v>1.1000000000000001</v>
      </c>
      <c r="K67" s="182">
        <v>1.1000000000000001</v>
      </c>
      <c r="L67" s="182">
        <v>1.1000000000000001</v>
      </c>
      <c r="M67" s="182">
        <v>1.08</v>
      </c>
      <c r="O67" s="182">
        <v>1.08</v>
      </c>
      <c r="P67" s="182">
        <v>1.07</v>
      </c>
    </row>
    <row r="68" spans="2:22">
      <c r="B68" s="186" t="s">
        <v>102</v>
      </c>
      <c r="C68" s="186" t="s">
        <v>61</v>
      </c>
      <c r="E68" s="182">
        <v>0.98</v>
      </c>
      <c r="F68" s="182">
        <v>0.98</v>
      </c>
      <c r="G68" s="182">
        <v>0.98</v>
      </c>
      <c r="I68" s="182">
        <v>0.98</v>
      </c>
      <c r="J68" s="182">
        <v>0.98</v>
      </c>
      <c r="K68" s="182">
        <v>0.98</v>
      </c>
      <c r="L68" s="182">
        <v>0.98</v>
      </c>
      <c r="M68" s="182">
        <v>0.98</v>
      </c>
      <c r="O68" s="182">
        <v>0.98</v>
      </c>
      <c r="P68" s="182">
        <v>0.98</v>
      </c>
    </row>
    <row r="69" spans="2:22">
      <c r="B69" s="186" t="s">
        <v>103</v>
      </c>
      <c r="C69" s="186" t="s">
        <v>61</v>
      </c>
      <c r="E69" s="182">
        <v>0.98</v>
      </c>
      <c r="F69" s="182">
        <v>0.98</v>
      </c>
      <c r="G69" s="182">
        <v>0.98</v>
      </c>
      <c r="I69" s="182">
        <v>0.98</v>
      </c>
      <c r="J69" s="182">
        <v>0.98</v>
      </c>
      <c r="K69" s="182">
        <v>0.98</v>
      </c>
      <c r="L69" s="182">
        <v>0.98</v>
      </c>
      <c r="M69" s="182">
        <v>0.98</v>
      </c>
      <c r="O69" s="182">
        <v>0.98</v>
      </c>
      <c r="P69" s="182">
        <v>0.98</v>
      </c>
    </row>
    <row r="70" spans="2:22">
      <c r="B70" s="186" t="s">
        <v>132</v>
      </c>
      <c r="C70" s="186" t="s">
        <v>61</v>
      </c>
      <c r="E70" s="182">
        <v>0.98</v>
      </c>
      <c r="F70" s="182">
        <v>0.98</v>
      </c>
      <c r="G70" s="182">
        <v>0.98</v>
      </c>
      <c r="I70" s="182">
        <v>0.98</v>
      </c>
      <c r="J70" s="182">
        <v>0.98</v>
      </c>
      <c r="K70" s="182">
        <v>0.98</v>
      </c>
      <c r="L70" s="182">
        <v>0.98</v>
      </c>
      <c r="M70" s="182">
        <v>0.98</v>
      </c>
      <c r="O70" s="182">
        <v>0.98</v>
      </c>
      <c r="P70" s="182">
        <v>0.98</v>
      </c>
    </row>
    <row r="71" spans="2:22" s="194" customFormat="1" ht="5.0999999999999996" customHeight="1">
      <c r="E71" s="195"/>
      <c r="F71" s="195"/>
      <c r="G71" s="195"/>
      <c r="H71" s="182"/>
      <c r="I71" s="195"/>
      <c r="J71" s="195"/>
      <c r="K71" s="195"/>
      <c r="L71" s="195"/>
      <c r="M71" s="195"/>
      <c r="N71" s="182"/>
      <c r="O71" s="195"/>
      <c r="P71" s="195"/>
      <c r="T71" s="197"/>
      <c r="U71" s="199"/>
      <c r="V71" s="199"/>
    </row>
    <row r="72" spans="2:22">
      <c r="B72" s="185" t="s">
        <v>303</v>
      </c>
      <c r="C72" s="186" t="s">
        <v>63</v>
      </c>
      <c r="E72" s="182">
        <v>0.89</v>
      </c>
      <c r="F72" s="182">
        <v>0.89</v>
      </c>
      <c r="G72" s="182">
        <v>0.89</v>
      </c>
      <c r="I72" s="182">
        <v>0.85</v>
      </c>
      <c r="J72" s="182">
        <v>0.85</v>
      </c>
      <c r="K72" s="182">
        <v>0.83</v>
      </c>
      <c r="L72" s="182">
        <v>0.83</v>
      </c>
      <c r="M72" s="182">
        <v>0.81</v>
      </c>
      <c r="O72" s="182">
        <v>0.81</v>
      </c>
      <c r="P72" s="182">
        <v>0.79</v>
      </c>
      <c r="T72" s="191">
        <f>SUMIF(Sheet1!$K$2:K1474,B72,Sheet1!$L$2:L1474)</f>
        <v>0</v>
      </c>
      <c r="V72" s="187">
        <f>SUM(T72:T81)</f>
        <v>1900</v>
      </c>
    </row>
    <row r="73" spans="2:22">
      <c r="B73" s="185" t="s">
        <v>150</v>
      </c>
      <c r="C73" s="186" t="s">
        <v>64</v>
      </c>
      <c r="E73" s="182">
        <v>0.74</v>
      </c>
      <c r="F73" s="182">
        <v>0.74</v>
      </c>
      <c r="G73" s="182">
        <v>0.74</v>
      </c>
      <c r="I73" s="182">
        <v>0.7</v>
      </c>
      <c r="J73" s="182">
        <v>0.7</v>
      </c>
      <c r="K73" s="182">
        <v>0.68</v>
      </c>
      <c r="L73" s="182">
        <v>0.68</v>
      </c>
      <c r="M73" s="182">
        <v>0.66</v>
      </c>
      <c r="O73" s="182">
        <v>0.66</v>
      </c>
      <c r="P73" s="182">
        <v>0.64</v>
      </c>
      <c r="T73" s="191">
        <f>SUMIF(Sheet1!$K$2:K1475,B73,Sheet1!$L$2:L1475)</f>
        <v>300</v>
      </c>
    </row>
    <row r="74" spans="2:22">
      <c r="B74" s="185" t="s">
        <v>304</v>
      </c>
      <c r="C74" s="186" t="s">
        <v>63</v>
      </c>
      <c r="E74" s="182">
        <v>0.89</v>
      </c>
      <c r="F74" s="182">
        <v>0.89</v>
      </c>
      <c r="G74" s="182">
        <v>0.89</v>
      </c>
      <c r="I74" s="182">
        <v>0.85</v>
      </c>
      <c r="J74" s="182">
        <v>0.85</v>
      </c>
      <c r="K74" s="182">
        <v>0.83</v>
      </c>
      <c r="L74" s="182">
        <v>0.83</v>
      </c>
      <c r="M74" s="182">
        <v>0.81</v>
      </c>
      <c r="O74" s="182">
        <v>0.81</v>
      </c>
      <c r="P74" s="182">
        <v>0.79</v>
      </c>
      <c r="T74" s="191">
        <f>SUMIF(Sheet1!$K$2:K1476,B74,Sheet1!$L$2:L1476)</f>
        <v>0</v>
      </c>
    </row>
    <row r="75" spans="2:22">
      <c r="B75" s="185" t="s">
        <v>305</v>
      </c>
      <c r="C75" s="186" t="s">
        <v>64</v>
      </c>
      <c r="E75" s="182">
        <v>0.74</v>
      </c>
      <c r="F75" s="182">
        <v>0.74</v>
      </c>
      <c r="G75" s="182">
        <v>0.74</v>
      </c>
      <c r="I75" s="182">
        <v>0.7</v>
      </c>
      <c r="J75" s="182">
        <v>0.7</v>
      </c>
      <c r="K75" s="182">
        <v>0.68</v>
      </c>
      <c r="L75" s="182">
        <v>0.68</v>
      </c>
      <c r="M75" s="182">
        <v>0.66</v>
      </c>
      <c r="O75" s="182">
        <v>0.66</v>
      </c>
      <c r="P75" s="182">
        <v>0.64</v>
      </c>
      <c r="T75" s="191">
        <f>SUMIF(Sheet1!$K$2:K1477,B75,Sheet1!$L$2:L1477)</f>
        <v>0</v>
      </c>
    </row>
    <row r="76" spans="2:22">
      <c r="B76" s="185" t="s">
        <v>130</v>
      </c>
      <c r="C76" s="186" t="s">
        <v>63</v>
      </c>
      <c r="E76" s="182">
        <v>0.89</v>
      </c>
      <c r="F76" s="182">
        <v>0.89</v>
      </c>
      <c r="G76" s="182">
        <v>0.89</v>
      </c>
      <c r="I76" s="182">
        <v>0.85</v>
      </c>
      <c r="J76" s="182">
        <v>0.85</v>
      </c>
      <c r="K76" s="182">
        <v>0.83</v>
      </c>
      <c r="L76" s="182">
        <v>0.83</v>
      </c>
      <c r="M76" s="182">
        <v>0.81</v>
      </c>
      <c r="O76" s="182">
        <v>0.81</v>
      </c>
      <c r="P76" s="182">
        <v>0.79</v>
      </c>
      <c r="T76" s="191">
        <f>SUMIF(Sheet1!$K$2:K1478,B76,Sheet1!$L$2:L1478)</f>
        <v>200</v>
      </c>
    </row>
    <row r="77" spans="2:22">
      <c r="B77" s="185" t="s">
        <v>129</v>
      </c>
      <c r="C77" s="186" t="s">
        <v>64</v>
      </c>
      <c r="E77" s="182">
        <v>0.74</v>
      </c>
      <c r="F77" s="182">
        <v>0.74</v>
      </c>
      <c r="G77" s="182">
        <v>0.74</v>
      </c>
      <c r="I77" s="182">
        <v>0.7</v>
      </c>
      <c r="J77" s="182">
        <v>0.7</v>
      </c>
      <c r="K77" s="182">
        <v>0.68</v>
      </c>
      <c r="L77" s="182">
        <v>0.68</v>
      </c>
      <c r="M77" s="182">
        <v>0.66</v>
      </c>
      <c r="O77" s="182">
        <v>0.66</v>
      </c>
      <c r="P77" s="182">
        <v>0.64</v>
      </c>
      <c r="T77" s="191">
        <f>SUMIF(Sheet1!$K$2:K1479,B77,Sheet1!$L$2:L1479)</f>
        <v>700</v>
      </c>
    </row>
    <row r="78" spans="2:22">
      <c r="B78" s="185" t="s">
        <v>306</v>
      </c>
      <c r="C78" s="186" t="s">
        <v>63</v>
      </c>
      <c r="E78" s="182">
        <v>0.89</v>
      </c>
      <c r="F78" s="182">
        <v>0.89</v>
      </c>
      <c r="G78" s="182">
        <v>0.89</v>
      </c>
      <c r="I78" s="182">
        <v>0.85</v>
      </c>
      <c r="J78" s="182">
        <v>0.85</v>
      </c>
      <c r="K78" s="182">
        <v>0.83</v>
      </c>
      <c r="L78" s="182">
        <v>0.83</v>
      </c>
      <c r="M78" s="182">
        <v>0.81</v>
      </c>
      <c r="O78" s="182">
        <v>0.81</v>
      </c>
      <c r="P78" s="182">
        <v>0.79</v>
      </c>
      <c r="T78" s="191">
        <f>SUMIF(Sheet1!$K$2:K1480,B78,Sheet1!$L$2:L1480)</f>
        <v>200</v>
      </c>
    </row>
    <row r="79" spans="2:22">
      <c r="B79" s="185" t="s">
        <v>302</v>
      </c>
      <c r="C79" s="186" t="s">
        <v>64</v>
      </c>
      <c r="E79" s="182">
        <v>0.74</v>
      </c>
      <c r="F79" s="182">
        <v>0.74</v>
      </c>
      <c r="G79" s="182">
        <v>0.74</v>
      </c>
      <c r="I79" s="182">
        <v>0.7</v>
      </c>
      <c r="J79" s="182">
        <v>0.7</v>
      </c>
      <c r="K79" s="182">
        <v>0.68</v>
      </c>
      <c r="L79" s="182">
        <v>0.68</v>
      </c>
      <c r="M79" s="182">
        <v>0.66</v>
      </c>
      <c r="O79" s="182">
        <v>0.66</v>
      </c>
      <c r="P79" s="182">
        <v>0.64</v>
      </c>
      <c r="T79" s="191">
        <f>SUMIF(Sheet1!$K$2:K1481,B79,Sheet1!$L$2:L1481)</f>
        <v>300</v>
      </c>
    </row>
    <row r="80" spans="2:22">
      <c r="B80" s="185" t="s">
        <v>307</v>
      </c>
      <c r="C80" s="185" t="s">
        <v>63</v>
      </c>
      <c r="E80" s="182">
        <v>0.89</v>
      </c>
      <c r="F80" s="182">
        <v>0.89</v>
      </c>
      <c r="G80" s="182">
        <v>0.89</v>
      </c>
      <c r="I80" s="182">
        <v>0.85</v>
      </c>
      <c r="J80" s="182">
        <v>0.85</v>
      </c>
      <c r="K80" s="182">
        <v>0.83</v>
      </c>
      <c r="L80" s="182">
        <v>0.83</v>
      </c>
      <c r="M80" s="182">
        <v>0.81</v>
      </c>
      <c r="O80" s="182">
        <v>0.81</v>
      </c>
      <c r="P80" s="182">
        <v>0.79</v>
      </c>
      <c r="T80" s="191">
        <f>SUMIF(Sheet1!$K$2:K1482,B80,Sheet1!$L$2:L1482)</f>
        <v>200</v>
      </c>
    </row>
    <row r="81" spans="2:20">
      <c r="B81" s="185" t="s">
        <v>308</v>
      </c>
      <c r="C81" s="186" t="s">
        <v>64</v>
      </c>
      <c r="E81" s="182">
        <v>0.74</v>
      </c>
      <c r="F81" s="182">
        <v>0.74</v>
      </c>
      <c r="G81" s="182">
        <v>0.74</v>
      </c>
      <c r="I81" s="182">
        <v>0.7</v>
      </c>
      <c r="J81" s="182">
        <v>0.7</v>
      </c>
      <c r="K81" s="182">
        <v>0.68</v>
      </c>
      <c r="L81" s="182">
        <v>0.68</v>
      </c>
      <c r="M81" s="182">
        <v>0.66</v>
      </c>
      <c r="O81" s="182">
        <v>0.66</v>
      </c>
      <c r="P81" s="182">
        <v>0.64</v>
      </c>
      <c r="T81" s="191">
        <f>SUMIF(Sheet1!$K$2:K1483,B81,Sheet1!$L$2:L1483)</f>
        <v>0</v>
      </c>
    </row>
  </sheetData>
  <sortState ref="B22:B49">
    <sortCondition ref="B22"/>
  </sortState>
  <phoneticPr fontId="9" type="noConversion"/>
  <conditionalFormatting sqref="T72:T92 T2:T50">
    <cfRule type="cellIs" dxfId="0" priority="3" operator="greaterThan">
      <formula>2000</formula>
    </cfRule>
  </conditionalFormatting>
  <pageMargins left="0.75" right="0.75" top="1" bottom="1" header="0.5" footer="0.5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2.75"/>
  <cols>
    <col min="1" max="1" width="20.7109375" customWidth="1"/>
    <col min="2" max="2" width="28.5703125" customWidth="1"/>
    <col min="3" max="13" width="20.7109375" customWidth="1"/>
  </cols>
  <sheetData>
    <row r="1" spans="1:2" ht="24.95" customHeight="1"/>
    <row r="2" spans="1:2" ht="24.95" customHeight="1"/>
    <row r="3" spans="1:2" ht="24.95" customHeight="1">
      <c r="A3" t="s">
        <v>107</v>
      </c>
    </row>
    <row r="4" spans="1:2" ht="24.95" customHeight="1">
      <c r="A4" t="s">
        <v>108</v>
      </c>
      <c r="B4" s="83">
        <f>SUM(Sheet1!O2:O1504)</f>
        <v>47347.450000000026</v>
      </c>
    </row>
    <row r="5" spans="1:2" ht="24.95" customHeight="1"/>
    <row r="6" spans="1:2" ht="24.95" customHeight="1"/>
    <row r="7" spans="1:2" ht="24.95" customHeight="1"/>
    <row r="8" spans="1:2" ht="24.95" customHeight="1"/>
    <row r="9" spans="1:2" ht="24.95" customHeight="1"/>
    <row r="10" spans="1:2" ht="24.95" customHeight="1"/>
    <row r="11" spans="1:2" ht="24.95" customHeight="1"/>
    <row r="12" spans="1:2" ht="24.95" customHeight="1"/>
    <row r="13" spans="1:2" ht="24.95" customHeight="1"/>
    <row r="14" spans="1:2" ht="24.95" customHeight="1"/>
    <row r="15" spans="1:2" ht="24.95" customHeight="1"/>
    <row r="16" spans="1:2" ht="24.95" customHeight="1"/>
    <row r="17" ht="24.95" customHeight="1"/>
    <row r="18" ht="24.95" customHeight="1"/>
    <row r="19" ht="24.95" customHeight="1"/>
    <row r="20" ht="24.95" customHeight="1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Sheet1</vt:lpstr>
      <vt:lpstr>Invoice CIL</vt:lpstr>
      <vt:lpstr>Sheet2</vt:lpstr>
      <vt:lpstr>summary sheet</vt:lpstr>
      <vt:lpstr>Sheet3</vt:lpstr>
      <vt:lpstr>calendar_price_2013</vt:lpstr>
      <vt:lpstr>Descriptions</vt:lpstr>
      <vt:lpstr>Invoice_No.</vt:lpstr>
      <vt:lpstr>ItemNo.</vt:lpstr>
      <vt:lpstr>Price</vt:lpstr>
      <vt:lpstr>'Invoice CIL'!Print_Area</vt:lpstr>
      <vt:lpstr>Sheet1!Print_Area</vt:lpstr>
      <vt:lpstr>Sheet1!Print_Titles</vt:lpstr>
    </vt:vector>
  </TitlesOfParts>
  <Company>CHI INTERNATIONAL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 KEUNG YIP</dc:creator>
  <cp:lastModifiedBy>owner</cp:lastModifiedBy>
  <cp:lastPrinted>2012-08-31T15:45:54Z</cp:lastPrinted>
  <dcterms:created xsi:type="dcterms:W3CDTF">2002-02-26T20:43:12Z</dcterms:created>
  <dcterms:modified xsi:type="dcterms:W3CDTF">2013-07-28T17:55:40Z</dcterms:modified>
</cp:coreProperties>
</file>